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240" yWindow="60" windowWidth="11580" windowHeight="5265"/>
  </bookViews>
  <sheets>
    <sheet name="Hoja1" sheetId="2" r:id="rId1"/>
    <sheet name="Gráfico1" sheetId="1" r:id="rId2"/>
    <sheet name="Hoja2" sheetId="3" r:id="rId3"/>
    <sheet name="Hoja3" sheetId="4" r:id="rId4"/>
    <sheet name="Hoja4" sheetId="5" r:id="rId5"/>
    <sheet name="Hoja5" sheetId="6" r:id="rId6"/>
    <sheet name="Hoja6" sheetId="8" r:id="rId7"/>
    <sheet name="Grafica punto de equlibrio" sheetId="21" r:id="rId8"/>
    <sheet name="Hoja7" sheetId="9" r:id="rId9"/>
    <sheet name="Hoja8" sheetId="10" r:id="rId10"/>
    <sheet name="Hoja9" sheetId="11" r:id="rId11"/>
    <sheet name="Hoja10" sheetId="12"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2" r:id="rId21"/>
    <sheet name="Hoja20" sheetId="23" r:id="rId22"/>
    <sheet name="Hoja21" sheetId="24" r:id="rId23"/>
    <sheet name="Hoja22" sheetId="25" r:id="rId24"/>
    <sheet name="Hoja23" sheetId="26" r:id="rId25"/>
    <sheet name="Hoja24" sheetId="27" r:id="rId26"/>
    <sheet name="Hoja25" sheetId="28" r:id="rId27"/>
    <sheet name="Hoja26" sheetId="29" r:id="rId28"/>
    <sheet name="Hoja27" sheetId="30" r:id="rId29"/>
  </sheets>
  <externalReferences>
    <externalReference r:id="rId30"/>
  </externalReferences>
  <definedNames>
    <definedName name="_xlnm.Print_Titles" localSheetId="3">Hoja3!$1:$2</definedName>
  </definedNames>
  <calcPr calcId="145621"/>
</workbook>
</file>

<file path=xl/calcChain.xml><?xml version="1.0" encoding="utf-8"?>
<calcChain xmlns="http://schemas.openxmlformats.org/spreadsheetml/2006/main">
  <c r="B24" i="27" l="1"/>
  <c r="B6" i="27"/>
  <c r="H28" i="28"/>
  <c r="G28" i="28"/>
  <c r="H27" i="28"/>
  <c r="G27" i="28"/>
  <c r="B13" i="29"/>
  <c r="B12" i="29"/>
  <c r="B11" i="29"/>
  <c r="B10" i="29"/>
  <c r="B9" i="29"/>
  <c r="B8" i="29"/>
  <c r="B7" i="29"/>
  <c r="B6" i="29"/>
  <c r="B5" i="29"/>
  <c r="B4" i="29"/>
  <c r="D3" i="10" l="1"/>
  <c r="E3" i="10"/>
  <c r="F3" i="10"/>
  <c r="C3" i="10"/>
  <c r="F27" i="8"/>
  <c r="D27" i="8"/>
  <c r="B27" i="8"/>
  <c r="D3" i="8"/>
  <c r="C3" i="8"/>
  <c r="B3" i="8"/>
  <c r="D3" i="6"/>
  <c r="E3" i="6"/>
  <c r="F3" i="6"/>
  <c r="C3" i="6"/>
  <c r="A7" i="5"/>
  <c r="A6" i="5"/>
  <c r="A5" i="5"/>
  <c r="G7" i="2"/>
  <c r="D12" i="5" s="1"/>
  <c r="O4" i="5"/>
  <c r="L4" i="5"/>
  <c r="I4" i="5"/>
  <c r="F4" i="5"/>
  <c r="B75" i="4"/>
  <c r="L80" i="3"/>
  <c r="K80" i="3"/>
  <c r="J80" i="3"/>
  <c r="I80" i="3"/>
  <c r="H80" i="3"/>
  <c r="G80" i="3"/>
  <c r="F80" i="3"/>
  <c r="E80" i="3"/>
  <c r="L61" i="3"/>
  <c r="K61" i="3"/>
  <c r="J61" i="3"/>
  <c r="I61" i="3"/>
  <c r="H61" i="3"/>
  <c r="G61" i="3"/>
  <c r="F61" i="3"/>
  <c r="E61" i="3"/>
  <c r="L45" i="3"/>
  <c r="K45" i="3"/>
  <c r="J45" i="3"/>
  <c r="I45" i="3"/>
  <c r="H45" i="3"/>
  <c r="G45" i="3"/>
  <c r="F45" i="3"/>
  <c r="E45" i="3"/>
  <c r="Q4" i="3"/>
  <c r="N4" i="3"/>
  <c r="K4" i="3"/>
  <c r="H4" i="3"/>
  <c r="B23" i="2"/>
  <c r="B18" i="2"/>
  <c r="B13" i="2"/>
  <c r="B24" i="2" l="1"/>
  <c r="B73" i="4"/>
  <c r="B66" i="4"/>
  <c r="B58" i="4"/>
  <c r="B74" i="4" l="1"/>
  <c r="B76" i="4" s="1"/>
  <c r="F3" i="24"/>
  <c r="H3" i="24"/>
  <c r="N3" i="24"/>
  <c r="P3" i="24"/>
  <c r="V3" i="24"/>
  <c r="X3" i="24"/>
  <c r="F5" i="24"/>
  <c r="P5" i="24"/>
  <c r="N5" i="24"/>
  <c r="X5" i="24"/>
  <c r="V5" i="24"/>
  <c r="F6" i="24"/>
  <c r="H6" i="24"/>
  <c r="N6" i="24"/>
  <c r="P6" i="24"/>
  <c r="V6" i="24"/>
  <c r="X6" i="24"/>
  <c r="F7" i="24"/>
  <c r="H7" i="24"/>
  <c r="N7" i="24"/>
  <c r="P7" i="24"/>
  <c r="V7" i="24"/>
  <c r="X7" i="24"/>
  <c r="F8" i="24"/>
  <c r="H8" i="24"/>
  <c r="N8" i="24"/>
  <c r="P8" i="24"/>
  <c r="V8" i="24"/>
  <c r="X8" i="24"/>
  <c r="F9" i="24"/>
  <c r="N22" i="26" s="1"/>
  <c r="P9" i="24"/>
  <c r="V9" i="24"/>
  <c r="F10" i="24"/>
  <c r="H10" i="24"/>
  <c r="N10" i="24"/>
  <c r="P10" i="24"/>
  <c r="V10" i="24"/>
  <c r="X10" i="24"/>
  <c r="H11" i="24"/>
  <c r="N11" i="24"/>
  <c r="X11" i="24"/>
  <c r="F12" i="24"/>
  <c r="N12" i="24"/>
  <c r="V12" i="24"/>
  <c r="F14" i="24"/>
  <c r="N14" i="24"/>
  <c r="V14" i="24"/>
  <c r="B18" i="24"/>
  <c r="B19" i="24"/>
  <c r="B21" i="24"/>
  <c r="B22" i="24"/>
  <c r="B24" i="24"/>
  <c r="T7" i="23"/>
  <c r="L26" i="23"/>
  <c r="T26" i="23"/>
  <c r="C4" i="22"/>
  <c r="F4" i="22"/>
  <c r="I4" i="22"/>
  <c r="L4" i="22"/>
  <c r="O4" i="22"/>
  <c r="C6" i="22"/>
  <c r="F6" i="22"/>
  <c r="I6" i="22"/>
  <c r="L6" i="22"/>
  <c r="O6" i="22"/>
  <c r="F7" i="22"/>
  <c r="I7" i="22"/>
  <c r="L7" i="22"/>
  <c r="O7" i="22"/>
  <c r="C8" i="22"/>
  <c r="F8" i="22"/>
  <c r="I8" i="22"/>
  <c r="L8" i="22"/>
  <c r="O8" i="22"/>
  <c r="C9" i="22"/>
  <c r="F9" i="22"/>
  <c r="I9" i="22"/>
  <c r="L9" i="22"/>
  <c r="O9" i="22"/>
  <c r="C10" i="22"/>
  <c r="F10" i="22"/>
  <c r="I10" i="22"/>
  <c r="L10" i="22"/>
  <c r="O10" i="22"/>
  <c r="C11" i="22"/>
  <c r="F11" i="22"/>
  <c r="I11" i="22"/>
  <c r="L11" i="22"/>
  <c r="O11" i="22"/>
  <c r="N7" i="20"/>
  <c r="K26" i="20"/>
  <c r="N26" i="20"/>
  <c r="N9" i="18"/>
  <c r="J7" i="17"/>
  <c r="H25" i="17"/>
  <c r="J25" i="17"/>
  <c r="B22" i="10"/>
  <c r="B27" i="10"/>
  <c r="M9" i="21"/>
  <c r="M13" i="21"/>
  <c r="B47" i="8"/>
  <c r="B11" i="6"/>
  <c r="C11" i="6" s="1"/>
  <c r="B13" i="6"/>
  <c r="B13" i="10" s="1"/>
  <c r="B20" i="6"/>
  <c r="B20" i="10" s="1"/>
  <c r="B21" i="6"/>
  <c r="B21" i="10" s="1"/>
  <c r="C22" i="6"/>
  <c r="C22" i="10" s="1"/>
  <c r="B23" i="6"/>
  <c r="B23" i="10" s="1"/>
  <c r="C23" i="6"/>
  <c r="C23" i="10" s="1"/>
  <c r="B24" i="6"/>
  <c r="B24" i="10" s="1"/>
  <c r="C27" i="6"/>
  <c r="C27" i="10" s="1"/>
  <c r="B29" i="6"/>
  <c r="B29" i="10" s="1"/>
  <c r="B35" i="6"/>
  <c r="B35" i="10" s="1"/>
  <c r="B39" i="6"/>
  <c r="B39" i="10" s="1"/>
  <c r="C39" i="6"/>
  <c r="C39" i="10" s="1"/>
  <c r="D3" i="4"/>
  <c r="D4" i="4"/>
  <c r="D5" i="4"/>
  <c r="D6" i="4"/>
  <c r="D7" i="4"/>
  <c r="D8" i="4"/>
  <c r="D9" i="4"/>
  <c r="D10" i="4"/>
  <c r="D11" i="4"/>
  <c r="D12" i="4"/>
  <c r="D13" i="4"/>
  <c r="D14" i="4"/>
  <c r="D15" i="4"/>
  <c r="D16" i="4"/>
  <c r="D17" i="4"/>
  <c r="D18" i="4"/>
  <c r="D19" i="4"/>
  <c r="D20" i="4"/>
  <c r="D21" i="4"/>
  <c r="D22" i="4"/>
  <c r="D23" i="4"/>
  <c r="D24" i="4"/>
  <c r="D27" i="4"/>
  <c r="D28" i="4"/>
  <c r="D29" i="4"/>
  <c r="D30" i="4"/>
  <c r="D31" i="4"/>
  <c r="D32" i="4"/>
  <c r="D33" i="4"/>
  <c r="D34" i="4"/>
  <c r="D35" i="4"/>
  <c r="D36" i="4"/>
  <c r="D37" i="4"/>
  <c r="D38" i="4"/>
  <c r="D39" i="4"/>
  <c r="D40" i="4"/>
  <c r="D41" i="4"/>
  <c r="D42" i="4"/>
  <c r="D43" i="4"/>
  <c r="D44" i="4"/>
  <c r="D45" i="4"/>
  <c r="I45" i="4"/>
  <c r="E25" i="10" s="1"/>
  <c r="F21" i="3"/>
  <c r="D46" i="3"/>
  <c r="D47" i="3"/>
  <c r="H48" i="3"/>
  <c r="J48" i="3"/>
  <c r="L48" i="3"/>
  <c r="B48" i="3"/>
  <c r="C48" i="3"/>
  <c r="I48" i="3"/>
  <c r="K48" i="3"/>
  <c r="D57" i="3"/>
  <c r="D62" i="3"/>
  <c r="E62" i="3" s="1"/>
  <c r="F62" i="3" s="1"/>
  <c r="G62" i="3"/>
  <c r="H62" i="3"/>
  <c r="I62" i="3"/>
  <c r="J62" i="3"/>
  <c r="K62" i="3"/>
  <c r="K64" i="3" s="1"/>
  <c r="L62" i="3"/>
  <c r="D63" i="3"/>
  <c r="E63" i="3" s="1"/>
  <c r="H63" i="3"/>
  <c r="H64" i="3" s="1"/>
  <c r="I63" i="3"/>
  <c r="J63" i="3"/>
  <c r="J64" i="3" s="1"/>
  <c r="K63" i="3"/>
  <c r="L63" i="3"/>
  <c r="L64" i="3" s="1"/>
  <c r="B64" i="3"/>
  <c r="C64" i="3"/>
  <c r="I64" i="3"/>
  <c r="D75" i="3"/>
  <c r="D81" i="3"/>
  <c r="E81" i="3"/>
  <c r="F81" i="3" s="1"/>
  <c r="G81" i="3"/>
  <c r="H81" i="3"/>
  <c r="I81" i="3"/>
  <c r="J81" i="3"/>
  <c r="K81" i="3"/>
  <c r="L81" i="3"/>
  <c r="D96" i="3"/>
  <c r="D104" i="3"/>
  <c r="D111" i="3"/>
  <c r="F111" i="3"/>
  <c r="G111" i="3" s="1"/>
  <c r="D112" i="3"/>
  <c r="F112" i="3"/>
  <c r="I112" i="3"/>
  <c r="L112" i="3" s="1"/>
  <c r="D113" i="3"/>
  <c r="F113" i="3"/>
  <c r="I113" i="3" s="1"/>
  <c r="D114" i="3"/>
  <c r="F114" i="3"/>
  <c r="G114" i="3" s="1"/>
  <c r="D116" i="3"/>
  <c r="F116" i="3"/>
  <c r="G116" i="3"/>
  <c r="I116" i="3"/>
  <c r="J116" i="3"/>
  <c r="L116" i="3"/>
  <c r="M116" i="3"/>
  <c r="O116" i="3"/>
  <c r="P116" i="3"/>
  <c r="D117" i="3"/>
  <c r="F117" i="3"/>
  <c r="G117" i="3" s="1"/>
  <c r="D118" i="3"/>
  <c r="F118" i="3"/>
  <c r="G118" i="3"/>
  <c r="I118" i="3"/>
  <c r="J118" i="3"/>
  <c r="L118" i="3"/>
  <c r="M118" i="3"/>
  <c r="O118" i="3"/>
  <c r="P118" i="3"/>
  <c r="D120" i="3"/>
  <c r="D123" i="3"/>
  <c r="F123" i="3"/>
  <c r="G123" i="3" s="1"/>
  <c r="I123" i="3"/>
  <c r="J123" i="3" s="1"/>
  <c r="D124" i="3"/>
  <c r="F124" i="3"/>
  <c r="G124" i="3" s="1"/>
  <c r="I124" i="3"/>
  <c r="J124" i="3" s="1"/>
  <c r="L124" i="3"/>
  <c r="M124" i="3" s="1"/>
  <c r="O124" i="3"/>
  <c r="P124" i="3" s="1"/>
  <c r="D125" i="3"/>
  <c r="F125" i="3"/>
  <c r="G125" i="3" s="1"/>
  <c r="I125" i="3"/>
  <c r="J125" i="3" s="1"/>
  <c r="D22" i="6" l="1"/>
  <c r="D22" i="10" s="1"/>
  <c r="C11" i="10"/>
  <c r="D11" i="6"/>
  <c r="B11" i="10"/>
  <c r="C29" i="6"/>
  <c r="C29" i="10" s="1"/>
  <c r="D27" i="6"/>
  <c r="D27" i="10" s="1"/>
  <c r="C20" i="6"/>
  <c r="C20" i="10" s="1"/>
  <c r="M81" i="3"/>
  <c r="N81" i="3" s="1"/>
  <c r="B32" i="6" s="1"/>
  <c r="C32" i="6" s="1"/>
  <c r="F29" i="3"/>
  <c r="F30" i="3" s="1"/>
  <c r="B63" i="11"/>
  <c r="L125" i="3"/>
  <c r="L123" i="3"/>
  <c r="I117" i="3"/>
  <c r="I114" i="3"/>
  <c r="I25" i="4"/>
  <c r="I46" i="4" s="1"/>
  <c r="D39" i="6"/>
  <c r="C35" i="6"/>
  <c r="E27" i="6"/>
  <c r="C24" i="6"/>
  <c r="D23" i="6"/>
  <c r="C21" i="6"/>
  <c r="V11" i="24"/>
  <c r="P11" i="24"/>
  <c r="F11" i="24"/>
  <c r="X9" i="24"/>
  <c r="N9" i="24"/>
  <c r="H9" i="24"/>
  <c r="N23" i="26" s="1"/>
  <c r="H5" i="24"/>
  <c r="C13" i="6"/>
  <c r="M15" i="21"/>
  <c r="G8" i="5"/>
  <c r="I29" i="3"/>
  <c r="J113" i="3"/>
  <c r="L113" i="3"/>
  <c r="M112" i="3"/>
  <c r="O112" i="3"/>
  <c r="P112" i="3" s="1"/>
  <c r="F63" i="3"/>
  <c r="F64" i="3" s="1"/>
  <c r="E64" i="3"/>
  <c r="M62" i="3"/>
  <c r="F48" i="3"/>
  <c r="E48" i="3"/>
  <c r="I40" i="3"/>
  <c r="G126" i="3"/>
  <c r="C38" i="6" s="1"/>
  <c r="C38" i="10" s="1"/>
  <c r="F45" i="4"/>
  <c r="D64" i="3"/>
  <c r="G63" i="3"/>
  <c r="G64" i="3" s="1"/>
  <c r="D48" i="3"/>
  <c r="G48" i="3"/>
  <c r="F40" i="3"/>
  <c r="F41" i="3" s="1"/>
  <c r="F25" i="4"/>
  <c r="D8" i="5"/>
  <c r="I21" i="3"/>
  <c r="J45" i="4"/>
  <c r="H45" i="4"/>
  <c r="D25" i="4"/>
  <c r="D46" i="4" s="1"/>
  <c r="J25" i="4"/>
  <c r="H25" i="4"/>
  <c r="B37" i="10"/>
  <c r="B19" i="10"/>
  <c r="B12" i="10"/>
  <c r="B7" i="10"/>
  <c r="F10" i="10"/>
  <c r="E10" i="10"/>
  <c r="D10" i="10"/>
  <c r="B10" i="10"/>
  <c r="B42" i="10"/>
  <c r="D20" i="6" l="1"/>
  <c r="E20" i="6" s="1"/>
  <c r="E22" i="6"/>
  <c r="F22" i="6" s="1"/>
  <c r="F22" i="10" s="1"/>
  <c r="D29" i="6"/>
  <c r="E29" i="6" s="1"/>
  <c r="B32" i="10"/>
  <c r="D11" i="10"/>
  <c r="E11" i="6"/>
  <c r="D20" i="10"/>
  <c r="E22" i="10"/>
  <c r="C24" i="10"/>
  <c r="D24" i="6"/>
  <c r="D29" i="10"/>
  <c r="D39" i="10"/>
  <c r="E39" i="6"/>
  <c r="J114" i="3"/>
  <c r="L114" i="3"/>
  <c r="M123" i="3"/>
  <c r="O123" i="3"/>
  <c r="P123" i="3" s="1"/>
  <c r="C21" i="10"/>
  <c r="D21" i="6"/>
  <c r="D23" i="10"/>
  <c r="E23" i="6"/>
  <c r="E27" i="10"/>
  <c r="F27" i="6"/>
  <c r="F27" i="10" s="1"/>
  <c r="C35" i="10"/>
  <c r="D35" i="6"/>
  <c r="G25" i="4"/>
  <c r="C10" i="10" s="1"/>
  <c r="G45" i="4"/>
  <c r="J117" i="3"/>
  <c r="J126" i="3" s="1"/>
  <c r="D38" i="6" s="1"/>
  <c r="D38" i="10" s="1"/>
  <c r="L117" i="3"/>
  <c r="M125" i="3"/>
  <c r="O125" i="3"/>
  <c r="P125" i="3" s="1"/>
  <c r="C13" i="10"/>
  <c r="D13" i="6"/>
  <c r="V13" i="24"/>
  <c r="X13" i="24"/>
  <c r="F12" i="22"/>
  <c r="L12" i="22"/>
  <c r="C33" i="10"/>
  <c r="M48" i="3"/>
  <c r="N48" i="3"/>
  <c r="N13" i="24"/>
  <c r="P13" i="24"/>
  <c r="C12" i="22"/>
  <c r="I12" i="22"/>
  <c r="O12" i="22"/>
  <c r="F25" i="10"/>
  <c r="J46" i="4"/>
  <c r="C47" i="8"/>
  <c r="B25" i="10"/>
  <c r="F46" i="4"/>
  <c r="B14" i="23"/>
  <c r="B14" i="20"/>
  <c r="M113" i="3"/>
  <c r="O113" i="3"/>
  <c r="P113" i="3" s="1"/>
  <c r="K25" i="4"/>
  <c r="M63" i="3"/>
  <c r="N63" i="3" s="1"/>
  <c r="I30" i="3"/>
  <c r="I41" i="3" s="1"/>
  <c r="F13" i="24"/>
  <c r="N25" i="26" s="1"/>
  <c r="B25" i="24"/>
  <c r="H13" i="24"/>
  <c r="N26" i="26" s="1"/>
  <c r="D25" i="10"/>
  <c r="H46" i="4"/>
  <c r="D121" i="3"/>
  <c r="D126" i="3" s="1"/>
  <c r="B38" i="6" s="1"/>
  <c r="B38" i="10" s="1"/>
  <c r="L21" i="3"/>
  <c r="M64" i="3"/>
  <c r="N62" i="3"/>
  <c r="N64" i="3" s="1"/>
  <c r="K45" i="4"/>
  <c r="K46" i="4" s="1"/>
  <c r="E8" i="15"/>
  <c r="E8" i="16"/>
  <c r="B60" i="11"/>
  <c r="C7" i="10"/>
  <c r="B67" i="11"/>
  <c r="C12" i="10"/>
  <c r="C19" i="10"/>
  <c r="C32" i="10"/>
  <c r="D32" i="6"/>
  <c r="C37" i="10"/>
  <c r="E11" i="10" l="1"/>
  <c r="F11" i="6"/>
  <c r="F11" i="10" s="1"/>
  <c r="E8" i="14"/>
  <c r="M117" i="3"/>
  <c r="O117" i="3"/>
  <c r="P117" i="3" s="1"/>
  <c r="C25" i="10"/>
  <c r="G46" i="4"/>
  <c r="D35" i="10"/>
  <c r="E35" i="6"/>
  <c r="E23" i="10"/>
  <c r="F23" i="6"/>
  <c r="F23" i="10" s="1"/>
  <c r="D21" i="10"/>
  <c r="E21" i="6"/>
  <c r="L40" i="3"/>
  <c r="L29" i="3"/>
  <c r="L30" i="3" s="1"/>
  <c r="M114" i="3"/>
  <c r="M126" i="3" s="1"/>
  <c r="E38" i="6" s="1"/>
  <c r="E38" i="10" s="1"/>
  <c r="O114" i="3"/>
  <c r="P114" i="3" s="1"/>
  <c r="P126" i="3" s="1"/>
  <c r="F38" i="6" s="1"/>
  <c r="F38" i="10" s="1"/>
  <c r="O40" i="3"/>
  <c r="R40" i="3"/>
  <c r="E39" i="10"/>
  <c r="F39" i="6"/>
  <c r="F39" i="10" s="1"/>
  <c r="E29" i="10"/>
  <c r="F29" i="6"/>
  <c r="F29" i="10" s="1"/>
  <c r="D24" i="10"/>
  <c r="E24" i="6"/>
  <c r="E20" i="10"/>
  <c r="F20" i="6"/>
  <c r="F20" i="10" s="1"/>
  <c r="D13" i="10"/>
  <c r="E13" i="6"/>
  <c r="B33" i="10"/>
  <c r="H15" i="24"/>
  <c r="F15" i="24"/>
  <c r="E14" i="20"/>
  <c r="B9" i="14"/>
  <c r="F9" i="14" s="1"/>
  <c r="J9" i="14" s="1"/>
  <c r="D14" i="23"/>
  <c r="H14" i="23" s="1"/>
  <c r="P15" i="24"/>
  <c r="N15" i="24"/>
  <c r="B5" i="10"/>
  <c r="X15" i="24"/>
  <c r="V15" i="24"/>
  <c r="J8" i="5"/>
  <c r="B8" i="6"/>
  <c r="B18" i="10"/>
  <c r="O21" i="3"/>
  <c r="R21" i="3"/>
  <c r="C42" i="10"/>
  <c r="O14" i="22"/>
  <c r="O16" i="22"/>
  <c r="I14" i="22"/>
  <c r="I16" i="22"/>
  <c r="C14" i="22"/>
  <c r="C16" i="22"/>
  <c r="M8" i="5"/>
  <c r="P8" i="5"/>
  <c r="L14" i="22"/>
  <c r="L16" i="22"/>
  <c r="F14" i="22"/>
  <c r="F16" i="22"/>
  <c r="D37" i="10"/>
  <c r="D32" i="10"/>
  <c r="E32" i="6"/>
  <c r="D19" i="10"/>
  <c r="D12" i="10"/>
  <c r="D7" i="10"/>
  <c r="B10" i="23"/>
  <c r="B10" i="20"/>
  <c r="D36" i="10"/>
  <c r="E36" i="10"/>
  <c r="F36" i="10"/>
  <c r="D26" i="10"/>
  <c r="E26" i="10"/>
  <c r="F26" i="10"/>
  <c r="D14" i="10"/>
  <c r="E14" i="10"/>
  <c r="F14" i="10"/>
  <c r="L41" i="3" l="1"/>
  <c r="E10" i="15"/>
  <c r="O29" i="3"/>
  <c r="E24" i="10"/>
  <c r="F24" i="6"/>
  <c r="F24" i="10" s="1"/>
  <c r="E21" i="10"/>
  <c r="F21" i="6"/>
  <c r="F21" i="10" s="1"/>
  <c r="E35" i="10"/>
  <c r="F35" i="6"/>
  <c r="F35" i="10" s="1"/>
  <c r="R29" i="3"/>
  <c r="E13" i="10"/>
  <c r="F13" i="6"/>
  <c r="F13" i="10" s="1"/>
  <c r="F33" i="10"/>
  <c r="B22" i="17"/>
  <c r="B21" i="20"/>
  <c r="B23" i="20" s="1"/>
  <c r="B21" i="23"/>
  <c r="B23" i="23" s="1"/>
  <c r="C18" i="10"/>
  <c r="D33" i="10"/>
  <c r="B9" i="15"/>
  <c r="F9" i="15" s="1"/>
  <c r="J9" i="15" s="1"/>
  <c r="J14" i="23"/>
  <c r="F14" i="17"/>
  <c r="H14" i="20"/>
  <c r="E33" i="10"/>
  <c r="C5" i="10"/>
  <c r="E10" i="16"/>
  <c r="E10" i="14"/>
  <c r="C8" i="6"/>
  <c r="C14" i="10"/>
  <c r="C15" i="6"/>
  <c r="C16" i="6" s="1"/>
  <c r="B14" i="10"/>
  <c r="B15" i="6"/>
  <c r="B16" i="6" s="1"/>
  <c r="C26" i="10"/>
  <c r="B26" i="10"/>
  <c r="C36" i="10"/>
  <c r="B36" i="10"/>
  <c r="B11" i="23"/>
  <c r="B11" i="20"/>
  <c r="D10" i="23"/>
  <c r="E10" i="20"/>
  <c r="B7" i="14"/>
  <c r="F7" i="14" s="1"/>
  <c r="J7" i="14" s="1"/>
  <c r="B12" i="17"/>
  <c r="B12" i="20"/>
  <c r="E7" i="10"/>
  <c r="F7" i="10"/>
  <c r="E12" i="10"/>
  <c r="E15" i="6"/>
  <c r="E19" i="10"/>
  <c r="F19" i="10"/>
  <c r="E32" i="10"/>
  <c r="F32" i="6"/>
  <c r="E37" i="10"/>
  <c r="F37" i="10"/>
  <c r="B12" i="23"/>
  <c r="D15" i="6"/>
  <c r="D15" i="10"/>
  <c r="E15" i="10" l="1"/>
  <c r="R30" i="3"/>
  <c r="R41" i="3" s="1"/>
  <c r="H6" i="15" s="1"/>
  <c r="O30" i="3"/>
  <c r="O41" i="3" s="1"/>
  <c r="E13" i="15"/>
  <c r="G13" i="15" s="1"/>
  <c r="H13" i="15" s="1"/>
  <c r="L3" i="18" s="1"/>
  <c r="L5" i="18" s="1"/>
  <c r="D4" i="15"/>
  <c r="H14" i="17"/>
  <c r="K14" i="20"/>
  <c r="B9" i="16"/>
  <c r="F9" i="16" s="1"/>
  <c r="J9" i="16" s="1"/>
  <c r="L14" i="23"/>
  <c r="E13" i="14"/>
  <c r="G13" i="14" s="1"/>
  <c r="H13" i="14" s="1"/>
  <c r="D4" i="14"/>
  <c r="B25" i="17"/>
  <c r="B25" i="20"/>
  <c r="B26" i="20" s="1"/>
  <c r="B27" i="20" s="1"/>
  <c r="B25" i="23"/>
  <c r="B26" i="23" s="1"/>
  <c r="C11" i="14"/>
  <c r="D5" i="10"/>
  <c r="D8" i="6"/>
  <c r="D16" i="6" s="1"/>
  <c r="D18" i="10"/>
  <c r="B26" i="17"/>
  <c r="E13" i="16"/>
  <c r="G13" i="16" s="1"/>
  <c r="H13" i="16" s="1"/>
  <c r="D4" i="16"/>
  <c r="B27" i="23"/>
  <c r="B42" i="23" s="1"/>
  <c r="F32" i="10"/>
  <c r="F12" i="10"/>
  <c r="F15" i="10" s="1"/>
  <c r="F15" i="6"/>
  <c r="J10" i="23"/>
  <c r="H10" i="20"/>
  <c r="F10" i="17"/>
  <c r="B7" i="15"/>
  <c r="F7" i="15" s="1"/>
  <c r="J7" i="15" s="1"/>
  <c r="H10" i="23"/>
  <c r="B15" i="10"/>
  <c r="C15" i="10"/>
  <c r="C6" i="10" l="1"/>
  <c r="C8" i="10" s="1"/>
  <c r="C16" i="10" s="1"/>
  <c r="H6" i="14"/>
  <c r="H25" i="16"/>
  <c r="O3" i="18"/>
  <c r="O5" i="18" s="1"/>
  <c r="B6" i="10"/>
  <c r="B8" i="10" s="1"/>
  <c r="B16" i="10" s="1"/>
  <c r="C28" i="10"/>
  <c r="C30" i="10" s="1"/>
  <c r="C30" i="6"/>
  <c r="E5" i="10"/>
  <c r="E8" i="6"/>
  <c r="E16" i="6" s="1"/>
  <c r="D6" i="10"/>
  <c r="D8" i="10" s="1"/>
  <c r="D16" i="10" s="1"/>
  <c r="R14" i="23"/>
  <c r="P14" i="23"/>
  <c r="B34" i="10"/>
  <c r="B40" i="10" s="1"/>
  <c r="B40" i="6"/>
  <c r="E18" i="10"/>
  <c r="C34" i="10"/>
  <c r="C40" i="10" s="1"/>
  <c r="C40" i="6"/>
  <c r="C41" i="6" s="1"/>
  <c r="D12" i="14"/>
  <c r="F12" i="14" s="1"/>
  <c r="I12" i="14" s="1"/>
  <c r="D42" i="10"/>
  <c r="T14" i="23"/>
  <c r="X14" i="23" s="1"/>
  <c r="N14" i="20"/>
  <c r="J14" i="17"/>
  <c r="J6" i="15"/>
  <c r="K9" i="18"/>
  <c r="H25" i="15"/>
  <c r="B28" i="10"/>
  <c r="B30" i="10" s="1"/>
  <c r="B30" i="6"/>
  <c r="L10" i="23"/>
  <c r="K10" i="20"/>
  <c r="H10" i="17"/>
  <c r="B7" i="16"/>
  <c r="F7" i="16" s="1"/>
  <c r="J7" i="16" s="1"/>
  <c r="F6" i="10" l="1"/>
  <c r="C41" i="10"/>
  <c r="C43" i="10" s="1"/>
  <c r="E6" i="10"/>
  <c r="E8" i="10" s="1"/>
  <c r="E16" i="10" s="1"/>
  <c r="B41" i="10"/>
  <c r="B43" i="10" s="1"/>
  <c r="D7" i="23"/>
  <c r="E7" i="20"/>
  <c r="B6" i="14"/>
  <c r="F6" i="14" s="1"/>
  <c r="I6" i="14" s="1"/>
  <c r="D14" i="14"/>
  <c r="F14" i="14" s="1"/>
  <c r="I14" i="14" s="1"/>
  <c r="D21" i="23"/>
  <c r="E21" i="20"/>
  <c r="C43" i="6"/>
  <c r="F18" i="10"/>
  <c r="B16" i="8"/>
  <c r="D16" i="8"/>
  <c r="C16" i="8"/>
  <c r="E16" i="8"/>
  <c r="F5" i="10"/>
  <c r="F8" i="6"/>
  <c r="F16" i="6" s="1"/>
  <c r="L7" i="23"/>
  <c r="H7" i="17"/>
  <c r="K7" i="20"/>
  <c r="B6" i="16"/>
  <c r="F6" i="16" s="1"/>
  <c r="I6" i="16" s="1"/>
  <c r="N7" i="18" s="1"/>
  <c r="F28" i="10"/>
  <c r="H25" i="14"/>
  <c r="J6" i="14"/>
  <c r="B41" i="6"/>
  <c r="T10" i="23"/>
  <c r="N10" i="20"/>
  <c r="J10" i="17"/>
  <c r="P10" i="23"/>
  <c r="R10" i="23"/>
  <c r="D11" i="23"/>
  <c r="E11" i="20"/>
  <c r="D12" i="17"/>
  <c r="C8" i="14"/>
  <c r="B15" i="23"/>
  <c r="B16" i="23" s="1"/>
  <c r="B15" i="20"/>
  <c r="B16" i="17"/>
  <c r="F8" i="10" l="1"/>
  <c r="F16" i="10" s="1"/>
  <c r="D14" i="16" s="1"/>
  <c r="F14" i="16" s="1"/>
  <c r="I14" i="16" s="1"/>
  <c r="D14" i="15"/>
  <c r="F14" i="15" s="1"/>
  <c r="I14" i="15" s="1"/>
  <c r="K8" i="18" s="1"/>
  <c r="J7" i="23"/>
  <c r="F7" i="17"/>
  <c r="H7" i="20"/>
  <c r="B6" i="15"/>
  <c r="F6" i="15" s="1"/>
  <c r="I6" i="15" s="1"/>
  <c r="K7" i="18" s="1"/>
  <c r="F34" i="10"/>
  <c r="F40" i="10" s="1"/>
  <c r="F40" i="6"/>
  <c r="E34" i="10"/>
  <c r="E40" i="10" s="1"/>
  <c r="E40" i="6"/>
  <c r="N7" i="23"/>
  <c r="R7" i="23"/>
  <c r="P7" i="23"/>
  <c r="D34" i="10"/>
  <c r="D40" i="10" s="1"/>
  <c r="D40" i="6"/>
  <c r="B7" i="23"/>
  <c r="B7" i="20"/>
  <c r="M17" i="21"/>
  <c r="H21" i="23"/>
  <c r="F21" i="23"/>
  <c r="F30" i="10"/>
  <c r="B43" i="6"/>
  <c r="E28" i="10"/>
  <c r="E30" i="10" s="1"/>
  <c r="E30" i="6"/>
  <c r="D28" i="10"/>
  <c r="D30" i="10" s="1"/>
  <c r="D30" i="6"/>
  <c r="D25" i="23"/>
  <c r="E25" i="20"/>
  <c r="E26" i="20" s="1"/>
  <c r="D25" i="17"/>
  <c r="D11" i="14"/>
  <c r="G11" i="14" s="1"/>
  <c r="K11" i="14" s="1"/>
  <c r="C11" i="15" s="1"/>
  <c r="F30" i="6"/>
  <c r="B16" i="20"/>
  <c r="G8" i="14"/>
  <c r="E12" i="20"/>
  <c r="F11" i="23"/>
  <c r="H11" i="23"/>
  <c r="D12" i="23"/>
  <c r="L10" i="18" l="1"/>
  <c r="L11" i="18" s="1"/>
  <c r="F25" i="23"/>
  <c r="D26" i="23"/>
  <c r="H25" i="23"/>
  <c r="D12" i="15"/>
  <c r="F12" i="15" s="1"/>
  <c r="I12" i="15" s="1"/>
  <c r="L21" i="18" s="1"/>
  <c r="E42" i="10"/>
  <c r="D15" i="16"/>
  <c r="F15" i="16" s="1"/>
  <c r="I15" i="16" s="1"/>
  <c r="N13" i="18" s="1"/>
  <c r="E41" i="10"/>
  <c r="E43" i="10" s="1"/>
  <c r="F41" i="10"/>
  <c r="D41" i="6"/>
  <c r="D15" i="14"/>
  <c r="F15" i="14" s="1"/>
  <c r="I15" i="14" s="1"/>
  <c r="D15" i="15"/>
  <c r="F15" i="15" s="1"/>
  <c r="I15" i="15" s="1"/>
  <c r="N8" i="18"/>
  <c r="O10" i="18" s="1"/>
  <c r="O11" i="18" s="1"/>
  <c r="F7" i="23"/>
  <c r="H7" i="23"/>
  <c r="D41" i="10"/>
  <c r="D43" i="10" s="1"/>
  <c r="V7" i="23"/>
  <c r="X7" i="23"/>
  <c r="E41" i="6"/>
  <c r="F41" i="6"/>
  <c r="F12" i="23"/>
  <c r="H12" i="23"/>
  <c r="K8" i="14"/>
  <c r="E43" i="6" l="1"/>
  <c r="D16" i="14"/>
  <c r="F16" i="14" s="1"/>
  <c r="I16" i="14" s="1"/>
  <c r="K13" i="18"/>
  <c r="D16" i="16"/>
  <c r="F16" i="16" s="1"/>
  <c r="I16" i="16" s="1"/>
  <c r="D16" i="15"/>
  <c r="F16" i="15" s="1"/>
  <c r="I16" i="15" s="1"/>
  <c r="K14" i="18" s="1"/>
  <c r="H21" i="20"/>
  <c r="J21" i="23"/>
  <c r="F20" i="17"/>
  <c r="D43" i="6"/>
  <c r="F26" i="23"/>
  <c r="H26" i="23"/>
  <c r="D15" i="23"/>
  <c r="E15" i="20"/>
  <c r="D16" i="17"/>
  <c r="C10" i="14"/>
  <c r="J11" i="23"/>
  <c r="J12" i="23" s="1"/>
  <c r="H11" i="20"/>
  <c r="F11" i="17"/>
  <c r="F12" i="17" s="1"/>
  <c r="C8" i="15"/>
  <c r="G27" i="14" l="1"/>
  <c r="G28" i="14" s="1"/>
  <c r="G29" i="14" s="1"/>
  <c r="B33" i="23"/>
  <c r="B33" i="20"/>
  <c r="L17" i="18"/>
  <c r="L18" i="18" s="1"/>
  <c r="D11" i="15"/>
  <c r="G11" i="15" s="1"/>
  <c r="K11" i="15" s="1"/>
  <c r="C11" i="16" s="1"/>
  <c r="B57" i="11"/>
  <c r="B64" i="11" s="1"/>
  <c r="B34" i="11"/>
  <c r="M19" i="21"/>
  <c r="D46" i="8"/>
  <c r="F24" i="17"/>
  <c r="F25" i="17" s="1"/>
  <c r="H25" i="20"/>
  <c r="H26" i="20" s="1"/>
  <c r="J25" i="23"/>
  <c r="J26" i="23" s="1"/>
  <c r="N14" i="18"/>
  <c r="O17" i="18" s="1"/>
  <c r="O18" i="18" s="1"/>
  <c r="G27" i="15"/>
  <c r="G8" i="15"/>
  <c r="H12" i="20"/>
  <c r="G10" i="14"/>
  <c r="E16" i="20"/>
  <c r="D16" i="23"/>
  <c r="F15" i="23"/>
  <c r="H15" i="23"/>
  <c r="D5" i="14" l="1"/>
  <c r="L22" i="18"/>
  <c r="G30" i="14"/>
  <c r="I18" i="14" s="1"/>
  <c r="D12" i="16"/>
  <c r="F12" i="16" s="1"/>
  <c r="I12" i="16" s="1"/>
  <c r="E34" i="11"/>
  <c r="M23" i="21"/>
  <c r="M21" i="21"/>
  <c r="E47" i="8"/>
  <c r="B70" i="11"/>
  <c r="B71" i="11" s="1"/>
  <c r="G28" i="15"/>
  <c r="I22" i="15" s="1"/>
  <c r="I22" i="14"/>
  <c r="D47" i="8"/>
  <c r="E46" i="8"/>
  <c r="B51" i="11"/>
  <c r="C34" i="11"/>
  <c r="F16" i="23"/>
  <c r="H16" i="23"/>
  <c r="K10" i="14"/>
  <c r="K8" i="15"/>
  <c r="E4" i="14" l="1"/>
  <c r="G31" i="14"/>
  <c r="G29" i="15"/>
  <c r="G30" i="15" s="1"/>
  <c r="I18" i="15" s="1"/>
  <c r="D22" i="15"/>
  <c r="L23" i="18"/>
  <c r="L24" i="18" s="1"/>
  <c r="K22" i="15"/>
  <c r="F34" i="11"/>
  <c r="F42" i="10"/>
  <c r="F43" i="10" s="1"/>
  <c r="F43" i="6"/>
  <c r="O21" i="18"/>
  <c r="O22" i="18" s="1"/>
  <c r="G27" i="16"/>
  <c r="C51" i="11"/>
  <c r="K22" i="14"/>
  <c r="C41" i="27"/>
  <c r="M11" i="21"/>
  <c r="E51" i="11"/>
  <c r="H20" i="17"/>
  <c r="K21" i="20"/>
  <c r="L21" i="23"/>
  <c r="L11" i="23"/>
  <c r="K11" i="20"/>
  <c r="H11" i="17"/>
  <c r="H12" i="17" s="1"/>
  <c r="C8" i="16"/>
  <c r="J15" i="23"/>
  <c r="J16" i="23" s="1"/>
  <c r="H15" i="20"/>
  <c r="F15" i="17"/>
  <c r="F16" i="17" s="1"/>
  <c r="C10" i="15"/>
  <c r="D22" i="23"/>
  <c r="E22" i="20"/>
  <c r="D22" i="17"/>
  <c r="C22" i="14"/>
  <c r="E31" i="20" l="1"/>
  <c r="I20" i="14"/>
  <c r="E33" i="20"/>
  <c r="G31" i="15"/>
  <c r="I20" i="15" s="1"/>
  <c r="K20" i="15" s="1"/>
  <c r="H31" i="17" s="1"/>
  <c r="N21" i="23"/>
  <c r="R21" i="23"/>
  <c r="V21" i="23" s="1"/>
  <c r="P21" i="23"/>
  <c r="B6" i="20"/>
  <c r="B6" i="23"/>
  <c r="G28" i="16"/>
  <c r="I22" i="16" s="1"/>
  <c r="D11" i="16"/>
  <c r="G11" i="16" s="1"/>
  <c r="L25" i="18"/>
  <c r="L26" i="18" s="1"/>
  <c r="D41" i="27"/>
  <c r="H22" i="20"/>
  <c r="H23" i="20" s="1"/>
  <c r="H27" i="20" s="1"/>
  <c r="C22" i="15"/>
  <c r="G22" i="15" s="1"/>
  <c r="J22" i="23"/>
  <c r="J23" i="23" s="1"/>
  <c r="J27" i="23" s="1"/>
  <c r="F21" i="17"/>
  <c r="F22" i="17" s="1"/>
  <c r="D20" i="15"/>
  <c r="E5" i="15"/>
  <c r="F51" i="11"/>
  <c r="K22" i="20"/>
  <c r="K23" i="20" s="1"/>
  <c r="K27" i="20" s="1"/>
  <c r="C22" i="16"/>
  <c r="L22" i="23"/>
  <c r="H21" i="17"/>
  <c r="H22" i="17" s="1"/>
  <c r="D31" i="23"/>
  <c r="F31" i="23" s="1"/>
  <c r="D22" i="14"/>
  <c r="D26" i="17"/>
  <c r="E23" i="20"/>
  <c r="F22" i="23"/>
  <c r="D23" i="23"/>
  <c r="G10" i="15"/>
  <c r="H16" i="20"/>
  <c r="G8" i="16"/>
  <c r="K12" i="20"/>
  <c r="N11" i="23"/>
  <c r="P11" i="23"/>
  <c r="R11" i="23"/>
  <c r="L12" i="23"/>
  <c r="G22" i="14"/>
  <c r="C18" i="14" l="1"/>
  <c r="G18" i="14" s="1"/>
  <c r="K18" i="14" s="1"/>
  <c r="J31" i="23" s="1"/>
  <c r="H34" i="11"/>
  <c r="I25" i="15"/>
  <c r="C20" i="16"/>
  <c r="L33" i="23"/>
  <c r="R33" i="23" s="1"/>
  <c r="K20" i="14"/>
  <c r="I25" i="14"/>
  <c r="D33" i="23"/>
  <c r="C20" i="14"/>
  <c r="K33" i="20"/>
  <c r="H26" i="17"/>
  <c r="F26" i="17"/>
  <c r="G29" i="16"/>
  <c r="D22" i="16"/>
  <c r="R22" i="23"/>
  <c r="N22" i="23"/>
  <c r="K22" i="16"/>
  <c r="O23" i="18"/>
  <c r="O24" i="18" s="1"/>
  <c r="D6" i="23"/>
  <c r="E6" i="20"/>
  <c r="B5" i="14"/>
  <c r="B30" i="23"/>
  <c r="B34" i="23" s="1"/>
  <c r="B35" i="23" s="1"/>
  <c r="B45" i="23" s="1"/>
  <c r="B32" i="17"/>
  <c r="B30" i="20"/>
  <c r="B34" i="20" s="1"/>
  <c r="B35" i="20" s="1"/>
  <c r="C21" i="20" s="1"/>
  <c r="L23" i="23"/>
  <c r="N12" i="23"/>
  <c r="P12" i="23"/>
  <c r="R12" i="23"/>
  <c r="K8" i="16"/>
  <c r="K10" i="15"/>
  <c r="F23" i="23"/>
  <c r="H23" i="23"/>
  <c r="D27" i="23"/>
  <c r="E27" i="20"/>
  <c r="H31" i="20"/>
  <c r="C34" i="20" l="1"/>
  <c r="B46" i="20" s="1"/>
  <c r="C18" i="15"/>
  <c r="G18" i="15" s="1"/>
  <c r="K18" i="15" s="1"/>
  <c r="L31" i="23" s="1"/>
  <c r="F29" i="17"/>
  <c r="D20" i="16"/>
  <c r="C35" i="20"/>
  <c r="C20" i="15"/>
  <c r="G20" i="15" s="1"/>
  <c r="F31" i="17"/>
  <c r="H33" i="20"/>
  <c r="J33" i="23"/>
  <c r="H33" i="23"/>
  <c r="F33" i="23"/>
  <c r="C26" i="20"/>
  <c r="B45" i="20" s="1"/>
  <c r="C33" i="20"/>
  <c r="C25" i="20"/>
  <c r="C30" i="20"/>
  <c r="C27" i="20"/>
  <c r="C23" i="20"/>
  <c r="B44" i="20" s="1"/>
  <c r="E5" i="16"/>
  <c r="B33" i="17"/>
  <c r="H6" i="23"/>
  <c r="F6" i="23"/>
  <c r="N22" i="20"/>
  <c r="N23" i="20" s="1"/>
  <c r="N27" i="20" s="1"/>
  <c r="T22" i="23"/>
  <c r="T23" i="23" s="1"/>
  <c r="J21" i="17"/>
  <c r="J22" i="17" s="1"/>
  <c r="G30" i="16"/>
  <c r="I18" i="16" s="1"/>
  <c r="P23" i="23"/>
  <c r="L27" i="23"/>
  <c r="R23" i="23"/>
  <c r="N23" i="23"/>
  <c r="B5" i="20"/>
  <c r="B8" i="20" s="1"/>
  <c r="B17" i="20" s="1"/>
  <c r="C17" i="20" s="1"/>
  <c r="B5" i="23"/>
  <c r="B8" i="23" s="1"/>
  <c r="B17" i="23" s="1"/>
  <c r="B39" i="23" s="1"/>
  <c r="B8" i="17"/>
  <c r="K31" i="20"/>
  <c r="C18" i="16"/>
  <c r="G18" i="16" s="1"/>
  <c r="F27" i="23"/>
  <c r="F25" i="26" s="1"/>
  <c r="H27" i="23"/>
  <c r="F26" i="26" s="1"/>
  <c r="B43" i="23"/>
  <c r="L15" i="23"/>
  <c r="K15" i="20"/>
  <c r="H15" i="17"/>
  <c r="H16" i="17" s="1"/>
  <c r="C10" i="16"/>
  <c r="T11" i="23"/>
  <c r="N11" i="20"/>
  <c r="J11" i="17"/>
  <c r="J12" i="17" s="1"/>
  <c r="H29" i="17" l="1"/>
  <c r="K18" i="16"/>
  <c r="T31" i="23" s="1"/>
  <c r="C8" i="20"/>
  <c r="B42" i="20" s="1"/>
  <c r="C6" i="20"/>
  <c r="C15" i="20"/>
  <c r="C12" i="20"/>
  <c r="B40" i="20" s="1"/>
  <c r="D20" i="14"/>
  <c r="H51" i="11"/>
  <c r="I34" i="11"/>
  <c r="P33" i="23"/>
  <c r="N33" i="23"/>
  <c r="V22" i="23"/>
  <c r="C5" i="20"/>
  <c r="C16" i="20"/>
  <c r="B41" i="20" s="1"/>
  <c r="C7" i="20"/>
  <c r="C14" i="20"/>
  <c r="C11" i="20"/>
  <c r="C10" i="20"/>
  <c r="G31" i="16"/>
  <c r="I20" i="16" s="1"/>
  <c r="K20" i="16" s="1"/>
  <c r="T33" i="23" s="1"/>
  <c r="P27" i="23"/>
  <c r="N27" i="23"/>
  <c r="R27" i="23"/>
  <c r="N34" i="11"/>
  <c r="J31" i="17"/>
  <c r="T27" i="23"/>
  <c r="V23" i="23"/>
  <c r="X23" i="23"/>
  <c r="B17" i="17"/>
  <c r="K34" i="11"/>
  <c r="O25" i="18"/>
  <c r="O26" i="18" s="1"/>
  <c r="I25" i="16"/>
  <c r="J26" i="17"/>
  <c r="N12" i="20"/>
  <c r="V11" i="23"/>
  <c r="X11" i="23"/>
  <c r="T12" i="23"/>
  <c r="G10" i="16"/>
  <c r="K16" i="20"/>
  <c r="L16" i="23"/>
  <c r="N15" i="23"/>
  <c r="P15" i="23"/>
  <c r="R15" i="23"/>
  <c r="N31" i="20"/>
  <c r="N31" i="23"/>
  <c r="R31" i="23"/>
  <c r="J29" i="17" l="1"/>
  <c r="N33" i="20"/>
  <c r="I51" i="11"/>
  <c r="E5" i="14"/>
  <c r="G20" i="14"/>
  <c r="D25" i="14"/>
  <c r="E30" i="20"/>
  <c r="E34" i="20" s="1"/>
  <c r="E35" i="20" s="1"/>
  <c r="F21" i="20" s="1"/>
  <c r="C17" i="14"/>
  <c r="D30" i="23"/>
  <c r="D34" i="23" s="1"/>
  <c r="D32" i="17"/>
  <c r="V27" i="23"/>
  <c r="X27" i="23"/>
  <c r="O34" i="11"/>
  <c r="D5" i="15"/>
  <c r="D25" i="15" s="1"/>
  <c r="K51" i="11"/>
  <c r="L34" i="11"/>
  <c r="V33" i="23"/>
  <c r="X33" i="23"/>
  <c r="D5" i="16"/>
  <c r="D25" i="16" s="1"/>
  <c r="N51" i="11"/>
  <c r="N16" i="23"/>
  <c r="P16" i="23"/>
  <c r="R16" i="23"/>
  <c r="K10" i="16"/>
  <c r="F35" i="20"/>
  <c r="V12" i="23"/>
  <c r="X12" i="23"/>
  <c r="V31" i="23"/>
  <c r="F30" i="20" l="1"/>
  <c r="F22" i="20"/>
  <c r="F23" i="20"/>
  <c r="F25" i="20"/>
  <c r="F5" i="14"/>
  <c r="J5" i="14" s="1"/>
  <c r="E25" i="14"/>
  <c r="F34" i="20"/>
  <c r="F27" i="20"/>
  <c r="F31" i="20"/>
  <c r="F33" i="20"/>
  <c r="F26" i="20"/>
  <c r="E4" i="15"/>
  <c r="E25" i="15" s="1"/>
  <c r="L51" i="11"/>
  <c r="D35" i="23"/>
  <c r="H34" i="23"/>
  <c r="F34" i="23"/>
  <c r="F28" i="26" s="1"/>
  <c r="E5" i="20"/>
  <c r="E8" i="20" s="1"/>
  <c r="E17" i="20" s="1"/>
  <c r="F14" i="20" s="1"/>
  <c r="B4" i="14"/>
  <c r="D5" i="23"/>
  <c r="D8" i="17"/>
  <c r="E4" i="16"/>
  <c r="E25" i="16" s="1"/>
  <c r="O51" i="11"/>
  <c r="D33" i="17"/>
  <c r="G17" i="14"/>
  <c r="C25" i="14"/>
  <c r="T15" i="23"/>
  <c r="N15" i="20"/>
  <c r="J15" i="17"/>
  <c r="J16" i="17" s="1"/>
  <c r="F17" i="20" l="1"/>
  <c r="J6" i="23"/>
  <c r="H6" i="20"/>
  <c r="B5" i="15"/>
  <c r="F5" i="15" s="1"/>
  <c r="J5" i="15" s="1"/>
  <c r="H6" i="17" s="1"/>
  <c r="F6" i="17"/>
  <c r="F6" i="20"/>
  <c r="F11" i="20"/>
  <c r="F8" i="20"/>
  <c r="F15" i="20"/>
  <c r="F10" i="20"/>
  <c r="F5" i="20"/>
  <c r="F16" i="20"/>
  <c r="F12" i="20"/>
  <c r="F7" i="20"/>
  <c r="D17" i="17"/>
  <c r="B25" i="14"/>
  <c r="F4" i="14"/>
  <c r="F35" i="23"/>
  <c r="B46" i="23"/>
  <c r="H35" i="23"/>
  <c r="F29" i="26" s="1"/>
  <c r="L6" i="23"/>
  <c r="K17" i="14"/>
  <c r="G25" i="14"/>
  <c r="H5" i="23"/>
  <c r="D8" i="23"/>
  <c r="F5" i="23"/>
  <c r="N16" i="20"/>
  <c r="V15" i="23"/>
  <c r="X15" i="23"/>
  <c r="T16" i="23"/>
  <c r="K6" i="20" l="1"/>
  <c r="B5" i="16"/>
  <c r="F5" i="16" s="1"/>
  <c r="J5" i="16" s="1"/>
  <c r="T6" i="23" s="1"/>
  <c r="J30" i="23"/>
  <c r="J34" i="23" s="1"/>
  <c r="J35" i="23" s="1"/>
  <c r="F28" i="17"/>
  <c r="F32" i="17" s="1"/>
  <c r="K25" i="14"/>
  <c r="H30" i="20"/>
  <c r="H34" i="20" s="1"/>
  <c r="H35" i="20" s="1"/>
  <c r="I35" i="20" s="1"/>
  <c r="C17" i="15"/>
  <c r="P6" i="23"/>
  <c r="N6" i="23"/>
  <c r="R6" i="23"/>
  <c r="J4" i="14"/>
  <c r="F25" i="14"/>
  <c r="F8" i="23"/>
  <c r="D17" i="23"/>
  <c r="H8" i="23"/>
  <c r="V16" i="23"/>
  <c r="X16" i="23"/>
  <c r="J6" i="17" l="1"/>
  <c r="N6" i="20"/>
  <c r="I31" i="20"/>
  <c r="I22" i="20"/>
  <c r="I34" i="20"/>
  <c r="I23" i="20"/>
  <c r="I25" i="20"/>
  <c r="I30" i="20"/>
  <c r="I27" i="20"/>
  <c r="I33" i="20"/>
  <c r="I26" i="20"/>
  <c r="I21" i="20"/>
  <c r="H17" i="23"/>
  <c r="F23" i="26" s="1"/>
  <c r="F17" i="23"/>
  <c r="F22" i="26" s="1"/>
  <c r="B40" i="23"/>
  <c r="C25" i="15"/>
  <c r="G17" i="15"/>
  <c r="J5" i="23"/>
  <c r="J8" i="23" s="1"/>
  <c r="J17" i="23" s="1"/>
  <c r="F5" i="17"/>
  <c r="F8" i="17" s="1"/>
  <c r="J25" i="14"/>
  <c r="H5" i="20"/>
  <c r="H8" i="20" s="1"/>
  <c r="H17" i="20" s="1"/>
  <c r="I17" i="20" s="1"/>
  <c r="B4" i="15"/>
  <c r="V6" i="23"/>
  <c r="X6" i="23"/>
  <c r="F33" i="17"/>
  <c r="I16" i="20" l="1"/>
  <c r="I7" i="20"/>
  <c r="I5" i="20"/>
  <c r="I12" i="20"/>
  <c r="I14" i="20"/>
  <c r="I8" i="20"/>
  <c r="I6" i="20"/>
  <c r="I15" i="20"/>
  <c r="I11" i="20"/>
  <c r="I10" i="20"/>
  <c r="F17" i="17"/>
  <c r="K17" i="15"/>
  <c r="G25" i="15"/>
  <c r="F4" i="15"/>
  <c r="B25" i="15"/>
  <c r="F25" i="15" l="1"/>
  <c r="J4" i="15"/>
  <c r="K30" i="20"/>
  <c r="K34" i="20" s="1"/>
  <c r="K35" i="20" s="1"/>
  <c r="L35" i="20" s="1"/>
  <c r="C17" i="16"/>
  <c r="L30" i="23"/>
  <c r="H28" i="17"/>
  <c r="H32" i="17" s="1"/>
  <c r="K25" i="15"/>
  <c r="L30" i="20" l="1"/>
  <c r="L27" i="20"/>
  <c r="L33" i="20"/>
  <c r="L34" i="20"/>
  <c r="L31" i="20"/>
  <c r="L23" i="20"/>
  <c r="L21" i="20"/>
  <c r="L22" i="20"/>
  <c r="L34" i="23"/>
  <c r="R30" i="23"/>
  <c r="H33" i="17"/>
  <c r="C25" i="16"/>
  <c r="G17" i="16"/>
  <c r="L5" i="23"/>
  <c r="H5" i="17"/>
  <c r="H8" i="17" s="1"/>
  <c r="J25" i="15"/>
  <c r="K5" i="20"/>
  <c r="K8" i="20" s="1"/>
  <c r="K17" i="20" s="1"/>
  <c r="L14" i="20" s="1"/>
  <c r="B4" i="16"/>
  <c r="L5" i="20" l="1"/>
  <c r="L15" i="20"/>
  <c r="L17" i="20"/>
  <c r="L8" i="20"/>
  <c r="L6" i="20"/>
  <c r="L11" i="20"/>
  <c r="L7" i="20"/>
  <c r="L16" i="20"/>
  <c r="L12" i="20"/>
  <c r="L10" i="20"/>
  <c r="H17" i="17"/>
  <c r="G25" i="16"/>
  <c r="K17" i="16"/>
  <c r="N34" i="23"/>
  <c r="R34" i="23"/>
  <c r="P34" i="23"/>
  <c r="L35" i="23"/>
  <c r="B25" i="16"/>
  <c r="F4" i="16"/>
  <c r="P5" i="23"/>
  <c r="L8" i="23"/>
  <c r="N5" i="23"/>
  <c r="R5" i="23"/>
  <c r="N8" i="23" l="1"/>
  <c r="R8" i="23"/>
  <c r="P8" i="23"/>
  <c r="L17" i="23"/>
  <c r="F25" i="16"/>
  <c r="J4" i="16"/>
  <c r="P35" i="23"/>
  <c r="N35" i="23"/>
  <c r="R35" i="23"/>
  <c r="N30" i="20"/>
  <c r="N34" i="20" s="1"/>
  <c r="N35" i="20" s="1"/>
  <c r="O22" i="20" s="1"/>
  <c r="K25" i="16"/>
  <c r="T30" i="23"/>
  <c r="T34" i="23" s="1"/>
  <c r="J28" i="17"/>
  <c r="J32" i="17" s="1"/>
  <c r="O35" i="20"/>
  <c r="O27" i="20" l="1"/>
  <c r="O30" i="20"/>
  <c r="O33" i="20"/>
  <c r="O34" i="20"/>
  <c r="O31" i="20"/>
  <c r="O23" i="20"/>
  <c r="J33" i="17"/>
  <c r="V34" i="23"/>
  <c r="T35" i="23"/>
  <c r="X34" i="23"/>
  <c r="N5" i="20"/>
  <c r="N8" i="20" s="1"/>
  <c r="N17" i="20" s="1"/>
  <c r="O17" i="20" s="1"/>
  <c r="J25" i="16"/>
  <c r="T5" i="23"/>
  <c r="J5" i="17"/>
  <c r="J8" i="17" s="1"/>
  <c r="P17" i="23"/>
  <c r="N17" i="23"/>
  <c r="R17" i="23"/>
  <c r="O8" i="20" l="1"/>
  <c r="O12" i="20"/>
  <c r="O6" i="20"/>
  <c r="O10" i="20"/>
  <c r="O5" i="20"/>
  <c r="O15" i="20"/>
  <c r="O11" i="20"/>
  <c r="O14" i="20"/>
  <c r="J17" i="17"/>
  <c r="V5" i="23"/>
  <c r="T8" i="23"/>
  <c r="X5" i="23"/>
  <c r="X35" i="23"/>
  <c r="V35" i="23"/>
  <c r="X8" i="23" l="1"/>
  <c r="V8" i="23"/>
  <c r="T17" i="23"/>
  <c r="X17" i="23" l="1"/>
  <c r="V17" i="23"/>
</calcChain>
</file>

<file path=xl/sharedStrings.xml><?xml version="1.0" encoding="utf-8"?>
<sst xmlns="http://schemas.openxmlformats.org/spreadsheetml/2006/main" count="1405" uniqueCount="701">
  <si>
    <t>AÑO 1</t>
  </si>
  <si>
    <t>AÑO 2</t>
  </si>
  <si>
    <t>AÑO 3</t>
  </si>
  <si>
    <t>AÑO 4</t>
  </si>
  <si>
    <t>AÑO 5</t>
  </si>
  <si>
    <t>Envase de 473 ml</t>
  </si>
  <si>
    <t>Bolsa de 500 ml</t>
  </si>
  <si>
    <t>Bolsa de 300 ml</t>
  </si>
  <si>
    <t>TOTALES</t>
  </si>
  <si>
    <t>COSTO UNITARIO</t>
  </si>
  <si>
    <t xml:space="preserve">Cloruro de sodio </t>
  </si>
  <si>
    <t>kg</t>
  </si>
  <si>
    <t>Agua</t>
  </si>
  <si>
    <t>Color limón</t>
  </si>
  <si>
    <t>Color fresa</t>
  </si>
  <si>
    <t xml:space="preserve">Citrato Trisódico </t>
  </si>
  <si>
    <t>Sacarosa</t>
  </si>
  <si>
    <t>Color manzana</t>
  </si>
  <si>
    <t xml:space="preserve">Fosfato Di-potásico </t>
  </si>
  <si>
    <t xml:space="preserve">Frutuosa </t>
  </si>
  <si>
    <t>Sabor mandarina</t>
  </si>
  <si>
    <t>Ácido Cítrico</t>
  </si>
  <si>
    <t>Sabor limón</t>
  </si>
  <si>
    <t>Sabor Fresa</t>
  </si>
  <si>
    <t>Sabor manzana</t>
  </si>
  <si>
    <t>Etiqueta</t>
  </si>
  <si>
    <t>Unidad</t>
  </si>
  <si>
    <t>Sabor naranja</t>
  </si>
  <si>
    <t>Sabor mango</t>
  </si>
  <si>
    <t xml:space="preserve">Etiqueta </t>
  </si>
  <si>
    <t>Empaque Bolsa de 500 ml</t>
  </si>
  <si>
    <t>Empaque Bolsa de 300 ml</t>
  </si>
  <si>
    <t>Caja empaque de envase</t>
  </si>
  <si>
    <t>Plástico caja de empaque</t>
  </si>
  <si>
    <t>COLORANTES</t>
  </si>
  <si>
    <t>SABORIZANTES</t>
  </si>
  <si>
    <t>GASTOS DE CONSTITUCIÓN 
GASTOS DIFERIDOS</t>
  </si>
  <si>
    <t>CONCEPTO</t>
  </si>
  <si>
    <t>VALOR 
(En pesos)</t>
  </si>
  <si>
    <t>GASTOS PRE-OPERATIVOS</t>
  </si>
  <si>
    <t>Estudio de factibilidad</t>
  </si>
  <si>
    <t>Contratación de personal</t>
  </si>
  <si>
    <t>Capacitación de personal</t>
  </si>
  <si>
    <t>Experimientación del producto</t>
  </si>
  <si>
    <t>Análisis de laboratorio</t>
  </si>
  <si>
    <t>SUBTOTAL GASTOS PRE-OPERATIVOS</t>
  </si>
  <si>
    <t>ADECUACIÓN LOCATIVAS</t>
  </si>
  <si>
    <t>Instalaciones eléctricas</t>
  </si>
  <si>
    <t>Construcción de plancha para tanque de almacenamiento</t>
  </si>
  <si>
    <t>Instalaciones para recepción del agua</t>
  </si>
  <si>
    <t>División para oficina</t>
  </si>
  <si>
    <t>Red telefónica</t>
  </si>
  <si>
    <t>Curvatura de unión del piso con la pared</t>
  </si>
  <si>
    <t>SUBTOTAL ADECUACIONES LOCATIVAS</t>
  </si>
  <si>
    <t>GASTOS DE CONSTITUCIÓN</t>
  </si>
  <si>
    <t xml:space="preserve">Escritura pública </t>
  </si>
  <si>
    <t>Registro en la oficina de instrumentos públicos</t>
  </si>
  <si>
    <t>Permiso de uso de suelos</t>
  </si>
  <si>
    <t>Registro sanitario (INVIMA)</t>
  </si>
  <si>
    <t>Instalaciones de equipo de producción</t>
  </si>
  <si>
    <t>SUBTOTAL GASTOS DE CONSTITUCIÓN</t>
  </si>
  <si>
    <t>TOTAL GASTOS DE DIFERIDOS</t>
  </si>
  <si>
    <t>CANTIDAD</t>
  </si>
  <si>
    <t>Filtros Ametek 1/2 pulgada</t>
  </si>
  <si>
    <t>Aspa con bandeja de acero inoxidable</t>
  </si>
  <si>
    <t>Mesa con bandeja de acero de 0,75 m por 1,20 m.</t>
  </si>
  <si>
    <t>Selladora de bolsa plástica</t>
  </si>
  <si>
    <t>Mesa para selladora</t>
  </si>
  <si>
    <t>Motor de HP</t>
  </si>
  <si>
    <t>Brazo del motor</t>
  </si>
  <si>
    <t>Estibas de madera</t>
  </si>
  <si>
    <t>Un metro de tubería en acero inoxidable 1/2"</t>
  </si>
  <si>
    <t>Balanza electrónica</t>
  </si>
  <si>
    <t xml:space="preserve">Estantería metálica </t>
  </si>
  <si>
    <t>Canastillas plásticas</t>
  </si>
  <si>
    <t>Escalera metálica portátil</t>
  </si>
  <si>
    <t>Dispensador de líquidos</t>
  </si>
  <si>
    <t>Móvil (carreta)</t>
  </si>
  <si>
    <t>Selladora de tapa</t>
  </si>
  <si>
    <t>Secador de manos eléctrico</t>
  </si>
  <si>
    <t>Dispensador de jabón</t>
  </si>
  <si>
    <t>Casillero de cuatro cajones</t>
  </si>
  <si>
    <t>TOTAL</t>
  </si>
  <si>
    <t>Escritorio sencillos</t>
  </si>
  <si>
    <t>Sillas Rimas</t>
  </si>
  <si>
    <t>Sillas para escritorio</t>
  </si>
  <si>
    <t>Computador -dtk</t>
  </si>
  <si>
    <t>Impresora de matriz de puntos</t>
  </si>
  <si>
    <t>Módulo de recepción</t>
  </si>
  <si>
    <t>Sumadora Truly sencilla</t>
  </si>
  <si>
    <t>Software Office y Windows</t>
  </si>
  <si>
    <t>Teléfonos</t>
  </si>
  <si>
    <t>Papelera doble</t>
  </si>
  <si>
    <t>Caneca de basura</t>
  </si>
  <si>
    <t>Archivador de madera</t>
  </si>
  <si>
    <t>Estabilizador de energía</t>
  </si>
  <si>
    <t>Grapadoras medianas</t>
  </si>
  <si>
    <t>Saca - ganchos</t>
  </si>
  <si>
    <t>Extintor de incendios tipo ABC</t>
  </si>
  <si>
    <t>PRESTACIONES SOCIALES</t>
  </si>
  <si>
    <t>Cesantías</t>
  </si>
  <si>
    <t>Prima de servicios</t>
  </si>
  <si>
    <t>Vacaciones</t>
  </si>
  <si>
    <t>Intereses sobre cesantías</t>
  </si>
  <si>
    <t>APORTES PARAFISCALES</t>
  </si>
  <si>
    <t>SENA</t>
  </si>
  <si>
    <t>COMFACAUCA</t>
  </si>
  <si>
    <t>ICBF</t>
  </si>
  <si>
    <t>SEGURIDAD</t>
  </si>
  <si>
    <t>Pensión</t>
  </si>
  <si>
    <t>Salud</t>
  </si>
  <si>
    <t>Riesgo profesional</t>
  </si>
  <si>
    <t>SUBTOTAL SEGURIDAD</t>
  </si>
  <si>
    <t>TOTAL PROVISIÓN</t>
  </si>
  <si>
    <t>Operario 1</t>
  </si>
  <si>
    <t>Operario 2</t>
  </si>
  <si>
    <t>Secretaria</t>
  </si>
  <si>
    <t>GASTOS DE DOTACIÓN AREA DE PRODUCCIÓN</t>
  </si>
  <si>
    <t>DOTACIÓN</t>
  </si>
  <si>
    <t>Overoles</t>
  </si>
  <si>
    <t>Guantes</t>
  </si>
  <si>
    <t>Botas</t>
  </si>
  <si>
    <t>Tapabocas</t>
  </si>
  <si>
    <t>Subgerente de ventas</t>
  </si>
  <si>
    <t>Maletines</t>
  </si>
  <si>
    <t>Llaveros</t>
  </si>
  <si>
    <t>PROMOCIÓN BEBIDAS</t>
  </si>
  <si>
    <t>Envase 473 ml</t>
  </si>
  <si>
    <t>Bolsa 300 ml</t>
  </si>
  <si>
    <t>OBSEQUIO DE BEBIDAS</t>
  </si>
  <si>
    <t>Bolsa 500 ml</t>
  </si>
  <si>
    <t>MEDIO</t>
  </si>
  <si>
    <t>Radio</t>
  </si>
  <si>
    <t>Televisión</t>
  </si>
  <si>
    <t>NÓMINA ÁREA DE PRODUCCIÓN</t>
  </si>
  <si>
    <t>A Ñ O 1</t>
  </si>
  <si>
    <t>A Ñ O 2</t>
  </si>
  <si>
    <t>A Ñ O 3</t>
  </si>
  <si>
    <t>A Ñ O 4</t>
  </si>
  <si>
    <t>A Ñ O 5</t>
  </si>
  <si>
    <t>Cantidad</t>
  </si>
  <si>
    <t>Valor unitario</t>
  </si>
  <si>
    <t>Costos total</t>
  </si>
  <si>
    <t>Costo total</t>
  </si>
  <si>
    <t xml:space="preserve">TOTAL </t>
  </si>
  <si>
    <t>PRESUPUESTO DE MATERIA PRIMA DIRECTA</t>
  </si>
  <si>
    <t>A  Ñ  O  1</t>
  </si>
  <si>
    <t>A  Ñ  O  2</t>
  </si>
  <si>
    <t>A  Ñ  O  3</t>
  </si>
  <si>
    <t>A  Ñ  O  4</t>
  </si>
  <si>
    <t>A  Ñ  O  5</t>
  </si>
  <si>
    <t>COSTO TOTAL</t>
  </si>
  <si>
    <r>
      <t>m</t>
    </r>
    <r>
      <rPr>
        <vertAlign val="superscript"/>
        <sz val="11"/>
        <color indexed="8"/>
        <rFont val="Arial"/>
        <family val="2"/>
      </rPr>
      <t>3</t>
    </r>
  </si>
  <si>
    <t>Color Mandarina</t>
  </si>
  <si>
    <t>Color Mango</t>
  </si>
  <si>
    <t>Color Naranja</t>
  </si>
  <si>
    <t>Envse plástico 473 ml</t>
  </si>
  <si>
    <t xml:space="preserve">Bolsa  plástica de 500 ml </t>
  </si>
  <si>
    <t>Bolsa plásticas de 300 ml</t>
  </si>
  <si>
    <t>SUBTOTAL EMPAQUES</t>
  </si>
  <si>
    <t>NÓMINA ÁREA DE ADMINISTRACIÓN</t>
  </si>
  <si>
    <t>Gerente</t>
  </si>
  <si>
    <t>GASTOS DE DOTACIÓN AREA ADMINISTRATIVA</t>
  </si>
  <si>
    <t>Uniforme sec.</t>
  </si>
  <si>
    <t>Zapatos sec.</t>
  </si>
  <si>
    <t>GASTOS FINANCIEROS</t>
  </si>
  <si>
    <t xml:space="preserve">ENTIDAD FINANCIERA: </t>
  </si>
  <si>
    <t>Banco Agrario</t>
  </si>
  <si>
    <t xml:space="preserve">LÌNEA DE CRÉDITO : </t>
  </si>
  <si>
    <t>IFI</t>
  </si>
  <si>
    <t>CALCULO DE LA ANUALIDAD</t>
  </si>
  <si>
    <t xml:space="preserve">MONTO SOLICITADO: </t>
  </si>
  <si>
    <t>FORM ADE AMORTIZACIÓN:</t>
  </si>
  <si>
    <t>TASA DE INTERÉS:</t>
  </si>
  <si>
    <t>DTF + 7 PUNTOS (DTF = 14%)</t>
  </si>
  <si>
    <t>CALCULO DE LA ANUALIDAD:</t>
  </si>
  <si>
    <t>TABLA DE AMORTIZACIÓN</t>
  </si>
  <si>
    <t>AÑOS</t>
  </si>
  <si>
    <t>CUOTA</t>
  </si>
  <si>
    <t>INTERES
21%</t>
  </si>
  <si>
    <t>ABONO A CAPITAL</t>
  </si>
  <si>
    <t>SALDO</t>
  </si>
  <si>
    <t>NÓMINA ÁREA DE VENTAS</t>
  </si>
  <si>
    <t>COMISIÓN EN VENTAS</t>
  </si>
  <si>
    <t>GASTOS DE DOTACIÓN AREA  DE VENTAS</t>
  </si>
  <si>
    <t>GASTOS DE PUBLICIDAD</t>
  </si>
  <si>
    <t>A Ñ O  1</t>
  </si>
  <si>
    <t>Prensa</t>
  </si>
  <si>
    <t>MUEBLES Y ENSERES Y EQUIPO DE OFICINA</t>
  </si>
  <si>
    <t>TOTAL DEPRECIACIÓN</t>
  </si>
  <si>
    <t>TOTAL INGRESO</t>
  </si>
  <si>
    <t>LIQUIDACIÓN DE INDUSTRIA Y COMERCIO</t>
  </si>
  <si>
    <t>Impuesto de Industria y Comercio
(4)</t>
  </si>
  <si>
    <t>Liquidación de Avisos y Tableros 
(6)</t>
  </si>
  <si>
    <t>Contribución especial 
(A+B)x 48%
(7)</t>
  </si>
  <si>
    <t>Liquidación anual de Bomberos
(9)</t>
  </si>
  <si>
    <t>PRESUPUESTO DE PROMOCIÓN EN VENTAS</t>
  </si>
  <si>
    <t>Valor Unitario</t>
  </si>
  <si>
    <t>Biscicleteros</t>
  </si>
  <si>
    <t>Bolso Canguro</t>
  </si>
  <si>
    <t>DEGUSTACIÓN</t>
  </si>
  <si>
    <t>Descuentos minoristas
20%</t>
  </si>
  <si>
    <t>RESUMEN DE COSTOS Y GASTOS</t>
  </si>
  <si>
    <t>COSTOS DIRECTOS DE PRODUCCIÓN</t>
  </si>
  <si>
    <t>Mano de obra directa</t>
  </si>
  <si>
    <t>Materiales directos</t>
  </si>
  <si>
    <t>Gastos de dotación</t>
  </si>
  <si>
    <t>SUBTOTAL MATERIALES DIRECTOS</t>
  </si>
  <si>
    <t xml:space="preserve">COSTOS INDIRECTOS </t>
  </si>
  <si>
    <t>Depreciación de activos</t>
  </si>
  <si>
    <t xml:space="preserve">Servicio públicos </t>
  </si>
  <si>
    <t>Mantenimiento</t>
  </si>
  <si>
    <t>Gastos de arrendamientos</t>
  </si>
  <si>
    <t>Amortización de diferidos</t>
  </si>
  <si>
    <t>SUBTOTAL COSTOS INDIRECTOS</t>
  </si>
  <si>
    <t>SUBTOTAL COSTOS DE PRODUCCIÓN</t>
  </si>
  <si>
    <t>GASTOS DE ADMINISTRACIÓN</t>
  </si>
  <si>
    <t>Nómina</t>
  </si>
  <si>
    <t>Honorarios</t>
  </si>
  <si>
    <t xml:space="preserve">Gastos de arrendamiento </t>
  </si>
  <si>
    <t xml:space="preserve">Servicio publicos </t>
  </si>
  <si>
    <t>Útiles y paperería</t>
  </si>
  <si>
    <t>amortización de diferidos</t>
  </si>
  <si>
    <t>Servicio de alarma</t>
  </si>
  <si>
    <t>Aporte Bomberos</t>
  </si>
  <si>
    <t>Implementos de aseo</t>
  </si>
  <si>
    <t>SUBTOTAL GASTOS DE AMINISTRACIÓN</t>
  </si>
  <si>
    <t>GASTOS EN VENTAS</t>
  </si>
  <si>
    <t>Comisión de dos vendedores</t>
  </si>
  <si>
    <t>Impuesto de Industria y Comercio</t>
  </si>
  <si>
    <t>Gastos de transporte</t>
  </si>
  <si>
    <t>Gastos de publicidad</t>
  </si>
  <si>
    <t>Gastos de promoción</t>
  </si>
  <si>
    <t>Gastos de arrendamiento</t>
  </si>
  <si>
    <t>SUBTOTAL GASTOS EN VENTAS</t>
  </si>
  <si>
    <t>TOTAL DE COSTOS Y GASTOS</t>
  </si>
  <si>
    <t>Gastos financieros</t>
  </si>
  <si>
    <t>TOTAL DE COSTOS Y GASTOS MAS GASTOS FINANCIEROS</t>
  </si>
  <si>
    <t>PROPORCIONES</t>
  </si>
  <si>
    <t>CUENTAS</t>
  </si>
  <si>
    <t xml:space="preserve">A Ñ O 1 </t>
  </si>
  <si>
    <t>UNIDADES PRODUCIDAS</t>
  </si>
  <si>
    <t>Ingredientes</t>
  </si>
  <si>
    <t>Envase y bolsa</t>
  </si>
  <si>
    <t>Empaques</t>
  </si>
  <si>
    <t>Plásticos</t>
  </si>
  <si>
    <t>Gastos de administración</t>
  </si>
  <si>
    <t>Gastos en ventas</t>
  </si>
  <si>
    <t>PRECIO DE VENTA</t>
  </si>
  <si>
    <t>CALCULO DEL PUNTO DE EQUILIBRIO</t>
  </si>
  <si>
    <t>COSTOS VARIABLES</t>
  </si>
  <si>
    <t>Impuesto de industria y comercio</t>
  </si>
  <si>
    <t>Comisión de vendedores</t>
  </si>
  <si>
    <t>GASTOS FIJOS</t>
  </si>
  <si>
    <t>TOTAL GASTOS FIJOS</t>
  </si>
  <si>
    <t xml:space="preserve">TOTAL COSTOS </t>
  </si>
  <si>
    <t xml:space="preserve">VALORES </t>
  </si>
  <si>
    <t>%</t>
  </si>
  <si>
    <t>VENTAS</t>
  </si>
  <si>
    <t>Menos: Costos Variables</t>
  </si>
  <si>
    <t>Igual margen de contribución</t>
  </si>
  <si>
    <t>PUNTO DE EQUIL. EN $</t>
  </si>
  <si>
    <t>PUNTO DE EQUIL.EN UNID.</t>
  </si>
  <si>
    <t>MARGEN DE C.UNITARIA</t>
  </si>
  <si>
    <t>PUNTO DE E. UNIDADES</t>
  </si>
  <si>
    <t>UNIDADES</t>
  </si>
  <si>
    <t>C. FIJOS</t>
  </si>
  <si>
    <t>CAPITAL DE TRABAJO</t>
  </si>
  <si>
    <t>PRESUPUESTO DE COMPRA DE MATERIA PRIMA</t>
  </si>
  <si>
    <t>Mas: Inventario final de materia prima</t>
  </si>
  <si>
    <t>Menos: Inventario inicial de materia prima</t>
  </si>
  <si>
    <t>PRESUPUESTO DE INVERSIÓN</t>
  </si>
  <si>
    <t>AÑO 0</t>
  </si>
  <si>
    <t>ACTIVOS FIJOS</t>
  </si>
  <si>
    <t>RESUMEN DE COSTOS Y GASTOS E INCLUIDO EL JUEGO DE INVENTARIOS</t>
  </si>
  <si>
    <t xml:space="preserve">ASIENTOS CONTABLES </t>
  </si>
  <si>
    <t>DEBE</t>
  </si>
  <si>
    <t>HABER</t>
  </si>
  <si>
    <t>1. Caja</t>
  </si>
  <si>
    <t xml:space="preserve">    Ventas</t>
  </si>
  <si>
    <t>2. Bancos</t>
  </si>
  <si>
    <t xml:space="preserve">    Caja</t>
  </si>
  <si>
    <t>3. Costos de Producción</t>
  </si>
  <si>
    <t xml:space="preserve">    Depreciación de activos</t>
  </si>
  <si>
    <t xml:space="preserve">    Amortización de diferidos</t>
  </si>
  <si>
    <t xml:space="preserve">    Bancos</t>
  </si>
  <si>
    <t>4. Gastos de administración</t>
  </si>
  <si>
    <t>5. Gastos en ventas</t>
  </si>
  <si>
    <t>6. Obligaciones bancarias</t>
  </si>
  <si>
    <t xml:space="preserve">    Gastos financieros</t>
  </si>
  <si>
    <t>7. Utilidad del ejercicio</t>
  </si>
  <si>
    <t>8. Impuesto de renta por pagar</t>
  </si>
  <si>
    <t xml:space="preserve">   Bancos</t>
  </si>
  <si>
    <t>SUMAS IGUALES</t>
  </si>
  <si>
    <t>Caja</t>
  </si>
  <si>
    <t>Bancos</t>
  </si>
  <si>
    <t>Obligaciones Bancarias</t>
  </si>
  <si>
    <t>Gastos financieros (Intereses del crédito)</t>
  </si>
  <si>
    <t>Gastos de producción</t>
  </si>
  <si>
    <t>Utilidades por distribuir</t>
  </si>
  <si>
    <t>Impuesto de renta por pagar</t>
  </si>
  <si>
    <t>Ventas</t>
  </si>
  <si>
    <t>Depreciación acumulada</t>
  </si>
  <si>
    <t>Aporte social</t>
  </si>
  <si>
    <t>BALANCE GENERAL INICIAL</t>
  </si>
  <si>
    <t>ACTIVO CORRIENTE</t>
  </si>
  <si>
    <t>Inventario de materia prima y emp.</t>
  </si>
  <si>
    <t>SUBTOTAL ACTIVO CORRIENTE</t>
  </si>
  <si>
    <t>Maquinaria y equipo</t>
  </si>
  <si>
    <t>SUBTOTAL ACTIVO FIJO</t>
  </si>
  <si>
    <t>ACTIVO DIFERIDO</t>
  </si>
  <si>
    <t>Gastos de constitución</t>
  </si>
  <si>
    <t>SUBTOTAL ACTIVO DIFERIDO</t>
  </si>
  <si>
    <t>TOTAL ACTIVOS</t>
  </si>
  <si>
    <t>PASIVO A LARGO PLAZO</t>
  </si>
  <si>
    <t>Crédito bancario</t>
  </si>
  <si>
    <t>SUBTOTAL PASIVO A LARGO PLAZO</t>
  </si>
  <si>
    <t>PATRIMONIO</t>
  </si>
  <si>
    <t>SUBTOTAL PATRIMONIO</t>
  </si>
  <si>
    <t>TOTAL PASIVO MAS PATRIMONIO</t>
  </si>
  <si>
    <t>HOJA DE TRABAJO No. 1</t>
  </si>
  <si>
    <t>BALANCE DE COMPROBACIÓN</t>
  </si>
  <si>
    <t>AJUSTES</t>
  </si>
  <si>
    <t>SALDOS AJUSTADOS</t>
  </si>
  <si>
    <t>P&amp;G</t>
  </si>
  <si>
    <t>BALANCE GENERAL</t>
  </si>
  <si>
    <t xml:space="preserve">DEBE </t>
  </si>
  <si>
    <t>Inventario de materia prima</t>
  </si>
  <si>
    <t>Activos fijos</t>
  </si>
  <si>
    <t>Activos diferidos</t>
  </si>
  <si>
    <t>Gastos financieros (intereses del crédito)</t>
  </si>
  <si>
    <t>Capital social</t>
  </si>
  <si>
    <t>Reserva legal</t>
  </si>
  <si>
    <t>Otras reservas</t>
  </si>
  <si>
    <t>Utilidad del ejercicio</t>
  </si>
  <si>
    <t>Menos: Impuesto de renta 35%:</t>
  </si>
  <si>
    <t>Utilidad después de impuestos</t>
  </si>
  <si>
    <t>Menos: reserva legal 10%</t>
  </si>
  <si>
    <t>Utilidad por distribuir</t>
  </si>
  <si>
    <t>HOJA DE TRABAJO No. 2</t>
  </si>
  <si>
    <t>HOJA DE TRABAJO No. 3</t>
  </si>
  <si>
    <t>HOJA DE TRABAJO No. 4</t>
  </si>
  <si>
    <t>HOJA DE TRABAJO No. 5</t>
  </si>
  <si>
    <t>BALANCE GENERAL PROYECTADO</t>
  </si>
  <si>
    <t>ACTIVO</t>
  </si>
  <si>
    <t>Inventario de materia prima directa</t>
  </si>
  <si>
    <t>ACTIVO FIJO</t>
  </si>
  <si>
    <t>Activo fijo</t>
  </si>
  <si>
    <t>Menos: Depreciación Acumulada</t>
  </si>
  <si>
    <t>SUBTOTAL ACTIVOS FIJOS</t>
  </si>
  <si>
    <t>OTRO ACTIVOS</t>
  </si>
  <si>
    <t>Activos Diferidos</t>
  </si>
  <si>
    <t>Menos: Amortización de diferidos</t>
  </si>
  <si>
    <t>SUBTOTAL OTROS ACTIVOS</t>
  </si>
  <si>
    <t>PASIVOS</t>
  </si>
  <si>
    <t>PASIVO CORRIENTE</t>
  </si>
  <si>
    <t>Porción corriente de obligaciones bancarias a largo plazo</t>
  </si>
  <si>
    <t>SUBTOTAL PASIVO CORRIENTE</t>
  </si>
  <si>
    <t>Obligaciones bancarias</t>
  </si>
  <si>
    <t>Capital pagado</t>
  </si>
  <si>
    <t>ESTADO DE PÉRDIDAS Y GANANCIAS PROYECTADO</t>
  </si>
  <si>
    <t>Ventas Brutas</t>
  </si>
  <si>
    <t>Menos: Descuentos en Ventas</t>
  </si>
  <si>
    <t>VENTAS NETAS</t>
  </si>
  <si>
    <t>Menos: COSTOS EN VENTAS</t>
  </si>
  <si>
    <t>Inv. Inicial de Materias primas</t>
  </si>
  <si>
    <t>Más: Costos de producción</t>
  </si>
  <si>
    <t>Menos: Inventario final de materias primas</t>
  </si>
  <si>
    <t>TOTAL COSTOS EN VENTAS</t>
  </si>
  <si>
    <t>UTILIDAD BRUTA EN VENTAS</t>
  </si>
  <si>
    <t>Menos: GASTOS OPERACIONALES</t>
  </si>
  <si>
    <t xml:space="preserve">              Gastos de Administración</t>
  </si>
  <si>
    <t xml:space="preserve">              Gastos en Ventas</t>
  </si>
  <si>
    <t xml:space="preserve">              Gastos Generales</t>
  </si>
  <si>
    <t>TOTAL GASTOS OPERACIONALES</t>
  </si>
  <si>
    <t>UTILIDAD OPERACIONAL</t>
  </si>
  <si>
    <t>Mas: OTROS INGRESOS</t>
  </si>
  <si>
    <t xml:space="preserve">              Rendimientos de inversiones</t>
  </si>
  <si>
    <t>MENOS: Gastos financieros</t>
  </si>
  <si>
    <t>UTILIDAD ANTES DE IMPUESTOS</t>
  </si>
  <si>
    <t>Menos: Provisión para impuestos de renta</t>
  </si>
  <si>
    <t>UTILIDAD NETA</t>
  </si>
  <si>
    <t>Menos: 10% reserva legal</t>
  </si>
  <si>
    <t>UTILIDAD POR DISTRIBUIR</t>
  </si>
  <si>
    <t xml:space="preserve">Total costos y gastos </t>
  </si>
  <si>
    <t>Menos: Materia prima directa</t>
  </si>
  <si>
    <t xml:space="preserve">           Depreciación</t>
  </si>
  <si>
    <t xml:space="preserve">           Amortización de diferidos</t>
  </si>
  <si>
    <t>15 días de efectivo</t>
  </si>
  <si>
    <t>INVENTARIO DE MATERIA PRIMA</t>
  </si>
  <si>
    <t>30 días de materia prima</t>
  </si>
  <si>
    <t>Impuesto de cámara de comercio</t>
  </si>
  <si>
    <t>TOTAL  COSTOS Y GASTOS MAS GASTOS FINANCIEROS</t>
  </si>
  <si>
    <t>Pérdida del ejercicio</t>
  </si>
  <si>
    <t>FLUJO DE FONDOS CON FINANCIACIÓN</t>
  </si>
  <si>
    <t>Ingresos (Ventas)</t>
  </si>
  <si>
    <t>GANANCIA GRAVABLE</t>
  </si>
  <si>
    <t>GANANCIA NETAS CONTABLES</t>
  </si>
  <si>
    <t>Menos: Abono a capital - crédito bancario</t>
  </si>
  <si>
    <t>FLUJO DE FONDOS NETO</t>
  </si>
  <si>
    <t>TREMA</t>
  </si>
  <si>
    <t>FUENTES DE FINANCIACIÓN</t>
  </si>
  <si>
    <t>Aporte de los socios</t>
  </si>
  <si>
    <t>VALORES</t>
  </si>
  <si>
    <t xml:space="preserve">PROPORCIONES </t>
  </si>
  <si>
    <t>TASAS PONDERADAS</t>
  </si>
  <si>
    <t>RIESGO</t>
  </si>
  <si>
    <t>CALCULO DE LA TREMA - COSTO DE CAPITAL</t>
  </si>
  <si>
    <t>RELACIÓN BENEFICIO COSTO</t>
  </si>
  <si>
    <t>TASA VERDADERA DE RENTABILIDAD</t>
  </si>
  <si>
    <t>NUEVO FLUJO DE FONDOS</t>
  </si>
  <si>
    <t>FACTOR DE INFLACIÓN</t>
  </si>
  <si>
    <t>INSUMOS</t>
  </si>
  <si>
    <t>SUBTOTAL INSUMOS</t>
  </si>
  <si>
    <t>SUBTOTAL SABORIZANTES</t>
  </si>
  <si>
    <t>SUBTOTAL COLORANTES</t>
  </si>
  <si>
    <t>TOTAL DE INSUMOS Y COLORANTES</t>
  </si>
  <si>
    <t>EMPAQUES</t>
  </si>
  <si>
    <t>TOTAL DE MATERIA PRIMA DIRECTA</t>
  </si>
  <si>
    <t>Detalle</t>
  </si>
  <si>
    <t>Factor de inflación</t>
  </si>
  <si>
    <t>Factores</t>
  </si>
  <si>
    <t>Cargo</t>
  </si>
  <si>
    <t>Salario básico</t>
  </si>
  <si>
    <t>Auxilio de transporte</t>
  </si>
  <si>
    <t>Total devengado</t>
  </si>
  <si>
    <t>Aportes parafiscales</t>
  </si>
  <si>
    <t>Riesgos profesionales</t>
  </si>
  <si>
    <t>Total nómina mensual</t>
  </si>
  <si>
    <t>Total nómina anual</t>
  </si>
  <si>
    <t>Nombre genérico</t>
  </si>
  <si>
    <t>Unidad de medida</t>
  </si>
  <si>
    <t>Costo unitario</t>
  </si>
  <si>
    <t>Artículo</t>
  </si>
  <si>
    <t>Valor total</t>
  </si>
  <si>
    <t>Vida útil</t>
  </si>
  <si>
    <t>Año 1</t>
  </si>
  <si>
    <t>Año 2</t>
  </si>
  <si>
    <t>Año 3</t>
  </si>
  <si>
    <t>Año 4</t>
  </si>
  <si>
    <t>Año 5</t>
  </si>
  <si>
    <t>Valor en libros</t>
  </si>
  <si>
    <t>DEPRECIACIÓN DE ACTIVOS - MÉTODO SUMA DE LOS DÍGITOS</t>
  </si>
  <si>
    <t>Planta de Ozono</t>
  </si>
  <si>
    <t>Estilizado de bolsa y envase en acero quirúrgico</t>
  </si>
  <si>
    <t>Tanque de almacenamiento con tapa</t>
  </si>
  <si>
    <t>SUBTOTAL DEPRECIACIÓN ÁREA DE PRODUCCIÓN</t>
  </si>
  <si>
    <t>Fax Panasonic</t>
  </si>
  <si>
    <t>Basureros pequeñas</t>
  </si>
  <si>
    <t>SUBTOTAL DEPRECIACIÓN ÁREA ADMINISTRATIVA</t>
  </si>
  <si>
    <t>Presentación</t>
  </si>
  <si>
    <t>Precio unitario</t>
  </si>
  <si>
    <t>Ingreso anual</t>
  </si>
  <si>
    <t>PRESUPUESTO DE VENTAS</t>
  </si>
  <si>
    <t>Concepto</t>
  </si>
  <si>
    <t>Años</t>
  </si>
  <si>
    <t>Ventas anuales</t>
  </si>
  <si>
    <t>Ventas mensuales</t>
  </si>
  <si>
    <t>Factor A. 
 Liquidación 
6 x 1000
(3)</t>
  </si>
  <si>
    <t>Factor B.
Liquidación 15%
 (5)</t>
  </si>
  <si>
    <t>(4)+(6)+(7)
Total a pagar
(8)</t>
  </si>
  <si>
    <t xml:space="preserve"> Anualidades</t>
  </si>
  <si>
    <t>Útiles y papelería</t>
  </si>
  <si>
    <t>SUBTOTAL GASTOS DE ADMINISTRACIÓN</t>
  </si>
  <si>
    <t>GLOBAL</t>
  </si>
  <si>
    <t xml:space="preserve">PUNTOS DE LA GRAFICA </t>
  </si>
  <si>
    <t>Año 0</t>
  </si>
  <si>
    <t>Unidades producidas</t>
  </si>
  <si>
    <t>Costos unitario</t>
  </si>
  <si>
    <t>Precio de venta</t>
  </si>
  <si>
    <t>Costos Variables</t>
  </si>
  <si>
    <t xml:space="preserve">Costos fijos </t>
  </si>
  <si>
    <t>Punto de equilibrio en Pesos</t>
  </si>
  <si>
    <t xml:space="preserve">Punto de equilibrio en Unidades </t>
  </si>
  <si>
    <t>:</t>
  </si>
  <si>
    <t>C.TOTALES</t>
  </si>
  <si>
    <t xml:space="preserve">DATOS GENERALES </t>
  </si>
  <si>
    <t>CALCULO DE COSTOS FIJOS Y COSTOS VARIABLES</t>
  </si>
  <si>
    <t>UTILIDAD UNITARIA</t>
  </si>
  <si>
    <t>PORCENTAJE DE UTILIDAD UNITARIA</t>
  </si>
  <si>
    <t>TOTAL COSTOS VARIABLES</t>
  </si>
  <si>
    <t>COSTO VARIABLE POR UNIDAD</t>
  </si>
  <si>
    <t>COSTO FIJO POR UNIDAD</t>
  </si>
  <si>
    <t>Cuentas</t>
  </si>
  <si>
    <t>Subtotal de costos y gastos reales</t>
  </si>
  <si>
    <t>Materia prima presupuestada</t>
  </si>
  <si>
    <t>Incrementos de efectivo</t>
  </si>
  <si>
    <t>Capital de trabajo (Efectivo requerido)</t>
  </si>
  <si>
    <t>Materia prima directa</t>
  </si>
  <si>
    <t>Activos fijos (maquinaria, equipo y muebles y enseres</t>
  </si>
  <si>
    <t>Activos difereidos (Gastos preoperativos)</t>
  </si>
  <si>
    <t>Total inversión del proyecto</t>
  </si>
  <si>
    <t>Materia prima por comprar</t>
  </si>
  <si>
    <t>Compras necesarias de matria priama directa</t>
  </si>
  <si>
    <t xml:space="preserve">              Otros gastos (Pérdida el ejercicio)</t>
  </si>
  <si>
    <t>RAZONES E INDICADORES FINANCIEROS</t>
  </si>
  <si>
    <t>Indicador</t>
  </si>
  <si>
    <t>Razón</t>
  </si>
  <si>
    <t>Formula</t>
  </si>
  <si>
    <t>Análisis</t>
  </si>
  <si>
    <t>Razón Corriente</t>
  </si>
  <si>
    <t xml:space="preserve">     Activo corriente
.= --------------------------
     Pasivo corriente</t>
  </si>
  <si>
    <t>Prueba acida</t>
  </si>
  <si>
    <t xml:space="preserve">     Activo corriente - Inventarios
= --------------------------------------------
      Pasivo corriente</t>
  </si>
  <si>
    <t>Nivel de endeudamiento</t>
  </si>
  <si>
    <t xml:space="preserve">   Total Pasivo con terceros
=  -----------------------------------------
Total activos</t>
  </si>
  <si>
    <t>Concentración del endeudamiento en el corto plazo</t>
  </si>
  <si>
    <t>Pasivo corriente
= -------------------------------------------
Total pasivo con terceros</t>
  </si>
  <si>
    <t>Lavarage total</t>
  </si>
  <si>
    <t>Pasivo total con terceros
= -------------------------------------------
Patrimonio</t>
  </si>
  <si>
    <t>Lavarage a corto plazo</t>
  </si>
  <si>
    <t>Total pasivo corriente
= ---------------------------------------
Patrimonio</t>
  </si>
  <si>
    <t>Lavarage Financiero total</t>
  </si>
  <si>
    <t>Rotación de activo fijo
(Número de veces que rota)</t>
  </si>
  <si>
    <t>Ventas
= -----------------------------
Activo fijo bruto</t>
  </si>
  <si>
    <t>Rotación de activos operacionales 
(número de veces)</t>
  </si>
  <si>
    <t>Ventas
= -------------------------------------------
Activo operacional bruto</t>
  </si>
  <si>
    <t>Rotación de activos totales
(número de veces)</t>
  </si>
  <si>
    <t>Ventas
= --------------------------------------------
Activos totales brutos</t>
  </si>
  <si>
    <t>Margen bruto de utilidad</t>
  </si>
  <si>
    <t>Utilidad bruta
= ----------------------------------
Ventas netas</t>
  </si>
  <si>
    <t>Margen operacional de utilidad</t>
  </si>
  <si>
    <t xml:space="preserve">  Utilidad operacional
= -------------------------------------------
Ventas netas</t>
  </si>
  <si>
    <t>Margen neto de utilidad</t>
  </si>
  <si>
    <t xml:space="preserve">  Utilidad neta
= ---------------------------------------------
Ventas netas</t>
  </si>
  <si>
    <t>Rendimiento del patrimonio</t>
  </si>
  <si>
    <t xml:space="preserve">  Utilidad neta
= ---------------------------------------------
Patrimonio</t>
  </si>
  <si>
    <t>Rendimiento de activo total</t>
  </si>
  <si>
    <t xml:space="preserve"> Utilidad neta
= ---------------------------------------
Activo total bruto</t>
  </si>
  <si>
    <t>Se interpreta diciendo que el proyecto tendrá una razón corriente de 5.67 para el primer año. Esto quiere decir, que por cada peso que se debe en el corto plazo, se cuenta con aproximadamente 6 pesos para respaldar esa obligación. De igual forma para los años 2,3,4 y 5.</t>
  </si>
  <si>
    <r>
      <rPr>
        <sz val="18"/>
        <rFont val="Arial"/>
        <family val="2"/>
      </rPr>
      <t>LIQUIDEZ</t>
    </r>
    <r>
      <rPr>
        <sz val="10"/>
        <rFont val="Arial"/>
        <family val="2"/>
      </rPr>
      <t xml:space="preserve">
</t>
    </r>
    <r>
      <rPr>
        <sz val="14"/>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</si>
  <si>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r>
      <rPr>
        <sz val="18"/>
        <rFont val="Arial"/>
        <family val="2"/>
      </rPr>
      <t xml:space="preserve">Actividad
</t>
    </r>
    <r>
      <rPr>
        <sz val="14"/>
        <rFont val="Arial"/>
        <family val="2"/>
      </rPr>
      <t>Estos indicadores, llamados también indicadores de rotación, tratan de medir la eficiencia con la cual una organización utiliza sus activos, según la velocidad de recuperación de los valores aplicados a ellos.</t>
    </r>
  </si>
  <si>
    <t>TOTAL PASIVOS</t>
  </si>
  <si>
    <r>
      <rPr>
        <sz val="11"/>
        <rFont val="Arial"/>
        <family val="2"/>
      </rPr>
      <t>Pasivos totales con entidades financieras</t>
    </r>
    <r>
      <rPr>
        <sz val="12"/>
        <rFont val="Arial"/>
        <family val="2"/>
      </rPr>
      <t xml:space="preserve">
= -----------------------------------------------------------
Patrimonio</t>
    </r>
  </si>
  <si>
    <t>El proyecto presenta un nivel de endeudamiento de 0.39 para el primer año, lo que significa que por cada peso que la empresa tiene invertido en activos, 39 centavos han sido financiados por los acreedores en este caso por el crédito bancario.</t>
  </si>
  <si>
    <t>Este indicador mide el grado de compromiso del patrimonio de los socios o accionistas para con los acreedores del proyecto. El proyecto tiene por cada peso de patrimonio, se tienen deudas por 64 centavos. Se podría decir también que cada peso de los dueños está comprometido en un 64%.</t>
  </si>
  <si>
    <t>La rotación de activos totales es de 14.43 para el primer año, lo cual indica que los activos totales rotaron 14.43 veces en el año uno, en otras palabras se puede decir que por cada peso invertido en activos totales, generó ventas por 14,43 pesos en el primer año,</t>
  </si>
  <si>
    <t>El margen bruto de utilidad es de 0.40 para el primer año, lo que significa que las ventas del proyecto generan un 40) de utilidad en el año 1. En otras palabras, cada peso vendido en el año uno genera 40 centavos de utilidad.</t>
  </si>
  <si>
    <t>El margen operacional de utilidad para el primer año es de 0.01, lo que significa que la utilidad operacional corresponde a un 1% de la ventas netas en el año 1, o dicho en otras palabas, por cada peso vendido en el año uno se reportaron 1 centavo de utilidad operacional.</t>
  </si>
  <si>
    <t>El margen neto de utilidad para el primer año es de -0.01, el cual se puede interpretar de la siguiente manera: la perdida neta corresponde a un 1% de las ventas netas en el primer año de actividades del proyecto, lo anterior equivale a decir que cada peso vendido genero 1 centavo de pérdida para el año uno.</t>
  </si>
  <si>
    <t>Cobertura de Intereses</t>
  </si>
  <si>
    <t>Utilidad de operación
= ------------------------------------------------------------
Intereses pagados</t>
  </si>
  <si>
    <r>
      <t xml:space="preserve">El resultado del año uno indica que los activos operacionales rotaron 10.15 veces en el año, es decir, que cada peso invertido en activos operacionales genero 10.15 pesos.
</t>
    </r>
    <r>
      <rPr>
        <b/>
        <sz val="14"/>
        <rFont val="Arial"/>
        <family val="2"/>
      </rPr>
      <t>NOTA</t>
    </r>
    <r>
      <rPr>
        <sz val="12"/>
        <rFont val="Arial"/>
        <family val="2"/>
      </rPr>
      <t>: Se incluyen en el rubro de activos operacionales todos aquellos activos que tienen relación directa con el desarrollo del objeto social de la empresa, tales como cuentas por cobrar, los inventarios y los activos fijos.</t>
    </r>
  </si>
  <si>
    <r>
      <rPr>
        <sz val="18"/>
        <rFont val="Arial"/>
        <family val="2"/>
      </rPr>
      <t>Endeudamiento</t>
    </r>
    <r>
      <rPr>
        <sz val="14"/>
        <rFont val="Arial"/>
        <family val="2"/>
      </rPr>
      <t xml:space="preserve">
Los indicadores de endeudamiento tienen por objeto medir en que grado y de qué forma participan los acreedores dentro del financiamiento del proyecto. De la misma manera se trata de establecer el riesgo que corren tales acreedores, el riesgo de los dueños y la conveniencia o inconveniencia de un determinado nivel de endeudamiento para el proyecto.</t>
    </r>
  </si>
  <si>
    <t>Este indicador establece qué porcentaje del total del pasivo con terceros tiene vencimiento corriente, es decir, a menos de un año.
Se interpreta este indicador diciendo que por cada peso de deuda que el proyecto tiene con terceros , 18 centavos tienen vencimiento corriente. O, lo que es igual, que el 18% de los pasivos tienen vencimiento en menos de un año.</t>
  </si>
  <si>
    <t>Este indicador se interpreta diciendo que el proyecto genera, durante el período, una utilidad operacional del 0.44 veces superior a los intereses pagados. Es decir que el proyecto dispone de una capacidad de endeudamiento razonable para este primer año de operaciones.</t>
  </si>
  <si>
    <t>El resultado para el primer año de operaciones indica que los activos fijos rotaron 14.43 veces en el año. Lo que significa que las ventas son superiores a los activos fijos, es decir, que por cada peso invertido en activos fijos se general 14.42 pesos en ventas en este año.</t>
  </si>
  <si>
    <r>
      <rPr>
        <sz val="18"/>
        <rFont val="Arial"/>
        <family val="2"/>
      </rPr>
      <t xml:space="preserve">Rendimiento
</t>
    </r>
    <r>
      <rPr>
        <sz val="14"/>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</si>
  <si>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El rendimiento del patrimonio es de -0.09 para el primer año, lo que significa que la pérdida neta corresponde al 9% sobre el patrimonio , o dicho en otras palabras, los socios o dueños del proyecto obtienen una pérdida sobre la inversión del 9% en el primer año.
Caso contrario ocurre en el año dos, donde el rendimiento del patrimonio es de 18% , lo que significa que las utilidades netas correspondieron al 18% sobre el patrimonio, o dicho en otras palabras, los socios o inversionistas obtienen un rendimiento sobre la inversión del 18% en el segundo año.</t>
  </si>
  <si>
    <t xml:space="preserve">Los indicadores calculados significan que la utilidad neta, con respecto al activo total, corresponde a -5% en el primer año y 18% para el segundo año. Es decir, que cada peso invertido en activo total genera una pérdida neta de 5 centavos en el primer año y 18 centavos de utilidad neta para el segundo año. </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</si>
  <si>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</si>
  <si>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t>ANÁLISIS VERTICAL DEL BALANCE GENERAL</t>
  </si>
  <si>
    <t>% del total</t>
  </si>
  <si>
    <t/>
  </si>
  <si>
    <t>Cifras</t>
  </si>
  <si>
    <t>ANÁLISIS HORIZONTAL DEL ESTADO DE PÉRDIDAS Y GANANCIAS PROYECTADO</t>
  </si>
  <si>
    <t>ANÁLISIS VERTICAL DEL ESTADO DE PÉRDIDAS Y GANANCIAS PROYECTADO</t>
  </si>
  <si>
    <t>Variación absoluta</t>
  </si>
  <si>
    <t>Variación relativa</t>
  </si>
  <si>
    <t>ANÁLISIS HORIZONTAL DEL BALANCE GENERAL</t>
  </si>
  <si>
    <t>DATOS PARA REALIZAR GRAFICOS</t>
  </si>
  <si>
    <t>Activo corriente</t>
  </si>
  <si>
    <t>Activo diferido</t>
  </si>
  <si>
    <t>Pasivo corriente</t>
  </si>
  <si>
    <t>Pasivo a largo plazo</t>
  </si>
  <si>
    <t>Patrimonio</t>
  </si>
  <si>
    <t>DATOS PARA REALIZAR LA GRAFICA</t>
  </si>
  <si>
    <t>Total activos año 1</t>
  </si>
  <si>
    <t>Total activos año 2</t>
  </si>
  <si>
    <t>Total pasivos año 1</t>
  </si>
  <si>
    <t>Total pasivos año 2</t>
  </si>
  <si>
    <t>Total patrimonio año 1</t>
  </si>
  <si>
    <t>Total patrimonio año 2</t>
  </si>
  <si>
    <t>Variación absoluta activos entre año 1 y 2</t>
  </si>
  <si>
    <t>Variación relativa activos entre año 1 y 2</t>
  </si>
  <si>
    <t>Variación absoluta pasivos entre año 1 y 2</t>
  </si>
  <si>
    <t>Variación relativa pasivos entre año 1 y 2</t>
  </si>
  <si>
    <t>Variación absoluta patrimonio entre año 1 y 2</t>
  </si>
  <si>
    <t>Variación relativa patrimonio entre año 1 y 2</t>
  </si>
  <si>
    <t>Ventas netas año 1</t>
  </si>
  <si>
    <t>Ventas netas año 2</t>
  </si>
  <si>
    <t>Utilidad operacional año 1</t>
  </si>
  <si>
    <t>Utilidad operacional año 2</t>
  </si>
  <si>
    <t>Utilidd neta año 1</t>
  </si>
  <si>
    <t>Utilidad neta año 2</t>
  </si>
  <si>
    <t>Variación absoluta Urilidad operacional entre año 1 y 2</t>
  </si>
  <si>
    <t>Variación relativa utilidad operacional entre año 1 y 2</t>
  </si>
  <si>
    <t>Variación absoluta utilidad neta entre año 1 y 2</t>
  </si>
  <si>
    <t>Variación relativautilidad neta entre año 1 y 2</t>
  </si>
  <si>
    <t>FLUJO DE FONDOS SIN FINANCIACIÓN</t>
  </si>
  <si>
    <t>Pérdida del período anterior</t>
  </si>
  <si>
    <t>Menos.    Impuesto de renta 35%</t>
  </si>
  <si>
    <t>Mas:        Valor en libros de activos</t>
  </si>
  <si>
    <t xml:space="preserve">                 Ingreso gravable por venta de activos</t>
  </si>
  <si>
    <t>Menos:    Impuesto a la utilidad en venta de activos</t>
  </si>
  <si>
    <t>Mas:        Valor de salvamento de efectivo</t>
  </si>
  <si>
    <t>Mas:        Depreciación de activos</t>
  </si>
  <si>
    <t xml:space="preserve">                 Amortización de activos</t>
  </si>
  <si>
    <t>Menos:     Presupuesto de inversión</t>
  </si>
  <si>
    <t>Mas:        Crédito bancario</t>
  </si>
  <si>
    <t>Menos:   Total costos y gastos</t>
  </si>
  <si>
    <t>Menos:  Presupuesto de inversión</t>
  </si>
  <si>
    <t xml:space="preserve">              Amortización de activos</t>
  </si>
  <si>
    <t>Mas:      Depreciación de activos</t>
  </si>
  <si>
    <t>Mas:       Valor de salvamento de efectivo</t>
  </si>
  <si>
    <t>Menos:   Impuesto a la utilidad en venta de activos</t>
  </si>
  <si>
    <t xml:space="preserve">                Ingreso gravable por venta de activos</t>
  </si>
  <si>
    <t>Mas:       Valor en libros de activos</t>
  </si>
  <si>
    <t>(B/C)-1</t>
  </si>
  <si>
    <t>Costo anual equivalente de los ingresos</t>
  </si>
  <si>
    <t>Nuevo flujo de fondos</t>
  </si>
  <si>
    <t>TVR</t>
  </si>
  <si>
    <t>Trema sin financiamiento</t>
  </si>
  <si>
    <t>Valor presente neto (VPN)</t>
  </si>
  <si>
    <t>Tasa interna de retorno (TIR)</t>
  </si>
  <si>
    <t>Valor presente de egresos</t>
  </si>
  <si>
    <t xml:space="preserve">Costo anual equivalente </t>
  </si>
  <si>
    <t>Valores</t>
  </si>
  <si>
    <t>Total inversión</t>
  </si>
  <si>
    <t>TASAS DE INTERÉS</t>
  </si>
  <si>
    <t>INDICADORES DE RENTABILIDAD FLUJO DE FONDOS SIN FINANCIACIÓN</t>
  </si>
  <si>
    <t>Valor presente de ingresos</t>
  </si>
  <si>
    <t>INDICADORES DE RENTABILIDAD FLUJO DE FONDOS CON FINANCIACIÓN</t>
  </si>
  <si>
    <r>
      <t>Valor futuro de ingresos  VF</t>
    </r>
    <r>
      <rPr>
        <vertAlign val="subscript"/>
        <sz val="12"/>
        <rFont val="Arial"/>
        <family val="2"/>
      </rPr>
      <t>i</t>
    </r>
  </si>
  <si>
    <r>
      <t>Valor futuro de los ingresos (VF</t>
    </r>
    <r>
      <rPr>
        <vertAlign val="subscript"/>
        <sz val="12"/>
        <rFont val="Arial"/>
        <family val="2"/>
      </rPr>
      <t>i</t>
    </r>
    <r>
      <rPr>
        <sz val="12"/>
        <rFont val="Arial"/>
        <family val="2"/>
      </rPr>
      <t>)</t>
    </r>
  </si>
  <si>
    <t>Graficas tasa interna de retorno</t>
  </si>
  <si>
    <t>Interés</t>
  </si>
  <si>
    <t>VPN Flujo de fondos sin financiación.</t>
  </si>
  <si>
    <t>VPN Flujo de fondos con financiación.</t>
  </si>
  <si>
    <t xml:space="preserve">El análisis se ha realizado tomando como cifra base el total del activo. El porcentaje que cada cuenta representa sobre una cifra base, nos dice la importancia como tal, de las políticas del proyecto  y de la estructura financiera.
No existe una marcada concentración en los activos fijos o activos corrientes. Se tiene un equilibrio entre estos dos rubros del balance, lo cual es explicable en una empresa de tipo industrial. En el proyecto no se realizan inversiones grandes en activos fijos, dado que es una microempresa y se toma en arrendamiento la infraestructura física.
</t>
  </si>
  <si>
    <t xml:space="preserve">el análisis se ha realizado tomando como cifra base el total  del pasivo y patrimonio 
Esta distribución refleja la política de financiación que el proyecto acogió. Se observa un equilibrio, entre los pasivos a largo plazo y el patrimonio, adicionalmente la participación del pasivo corriente es baja, considerado como criterio conservador para una empresa que inicia actividades. </t>
  </si>
  <si>
    <t>ESTADO DE PÉRDIDAS Y GANANCIAS</t>
  </si>
  <si>
    <t>Debe</t>
  </si>
  <si>
    <t>Haber</t>
  </si>
  <si>
    <t>Sumas iguales</t>
  </si>
  <si>
    <t xml:space="preserve">Resumen </t>
  </si>
  <si>
    <t>Tasa se interés efectiva</t>
  </si>
  <si>
    <t>Rentabilidad ganada durante el período</t>
  </si>
  <si>
    <t>Saldo inicial más rentabilidad</t>
  </si>
  <si>
    <t>Saldo al final del período</t>
  </si>
  <si>
    <t>Períodos</t>
  </si>
  <si>
    <t>Saldo al incio del período</t>
  </si>
  <si>
    <t>Retiro al final del período</t>
  </si>
  <si>
    <t>SIGNIFICADO DE LA TASA INTERNA DE RETORNO - FLUJO DE FONDOS SIN FINANCIACIÓN</t>
  </si>
  <si>
    <t xml:space="preserve">  0  - 1</t>
  </si>
  <si>
    <t xml:space="preserve">  1  - 2</t>
  </si>
  <si>
    <t xml:space="preserve">  2  - 3</t>
  </si>
  <si>
    <t xml:space="preserve">  3  - 4</t>
  </si>
  <si>
    <t xml:space="preserve">  4  - 5</t>
  </si>
  <si>
    <t>Flujo de fondos sin financiación</t>
  </si>
  <si>
    <t>Valor futuro VF</t>
  </si>
  <si>
    <t>AMORTIZACION DE DIFERIDOS</t>
  </si>
  <si>
    <t>AREA</t>
  </si>
  <si>
    <t>Producción</t>
  </si>
  <si>
    <t xml:space="preserve">Administración </t>
  </si>
  <si>
    <t>AMORTIZACIÓN ANUAL</t>
  </si>
  <si>
    <t>|</t>
  </si>
  <si>
    <t>BASES DE CALCULO</t>
  </si>
  <si>
    <t>VARIABLES MACROECONÓMICAS</t>
  </si>
  <si>
    <t>Inflación</t>
  </si>
  <si>
    <t>PROVISIÓN MENSUAL DE NÓMINA</t>
  </si>
  <si>
    <t>IMPUESTO DE INDUSTRIA Y COMERCIO</t>
  </si>
  <si>
    <t>IMPUESTO DE RENTA Y COMPLEMENTARIOS</t>
  </si>
  <si>
    <t xml:space="preserve">SUBTOTAL PRESTACIONES </t>
  </si>
  <si>
    <t>DEUDA</t>
  </si>
  <si>
    <t>Período de gracia de la deuda</t>
  </si>
  <si>
    <t>Plazo totala de la deuda en años</t>
  </si>
  <si>
    <t>Puntos por encima del DTF</t>
  </si>
  <si>
    <t>SUBTOTAL PARAFISCALES</t>
  </si>
  <si>
    <t>Gastos pagados por anticipado</t>
  </si>
  <si>
    <t>Amortización</t>
  </si>
  <si>
    <t>NOMBRE DE LOS PRODUCTOS</t>
  </si>
  <si>
    <t>PRODUCTO 1</t>
  </si>
  <si>
    <t>PRODUCTO 2</t>
  </si>
  <si>
    <t>PRODUCTO 3</t>
  </si>
  <si>
    <t>PRODUCTO 4</t>
  </si>
  <si>
    <t>PRODUCTO 5</t>
  </si>
  <si>
    <t>AÑOS DE AMORTIZACIÓN</t>
  </si>
  <si>
    <t>ANÁLISIS DE SENSIBILIDAD - VARIABLE PRECIO</t>
  </si>
  <si>
    <t>VARIACIÓN</t>
  </si>
  <si>
    <t>VPNFFS</t>
  </si>
  <si>
    <t>TIRFFS</t>
  </si>
  <si>
    <t>TREMAFFS</t>
  </si>
  <si>
    <t>B/CFFS</t>
  </si>
  <si>
    <t>TVRFFS</t>
  </si>
  <si>
    <t>TIRFFC</t>
  </si>
  <si>
    <t>TREMAFFC</t>
  </si>
  <si>
    <t>B/CFFC</t>
  </si>
  <si>
    <t>TVRFFC</t>
  </si>
  <si>
    <t>VPNFFC</t>
  </si>
  <si>
    <t>TIR</t>
  </si>
  <si>
    <t>VPN</t>
  </si>
  <si>
    <t>B/C</t>
  </si>
  <si>
    <t>TASA INTERNA DE RETORNO PARA FLUJOS DE FONDOS CON Y SIN FINANCIACIÓN</t>
  </si>
  <si>
    <t xml:space="preserve">PRINCIPALES INDICADORES DE RENTABILIDAD </t>
  </si>
  <si>
    <t>Flujos de fondos</t>
  </si>
  <si>
    <t>Sin financiación</t>
  </si>
  <si>
    <t>Con financiación</t>
  </si>
  <si>
    <t>Tasa verdadera de rentabilidad</t>
  </si>
  <si>
    <t>Relación beneficio - Costo (B/C)</t>
  </si>
  <si>
    <t>Menos:   Impuesto de renta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</si>
</sst>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8" formatCode="&quot;$&quot;\ #,##0.00_);[Red]\(&quot;$&quot;\ #,##0.00\)"/>
    <numFmt numFmtId="41" formatCode="_(* #,##0_);_(* \(#,##0\);_(* &quot;-&quot;_);_(@_)"/>
    <numFmt numFmtId="43" formatCode="_(* #,##0.00_);_(* \(#,##0.00\);_(* &quot;-&quot;??_);_(@_)"/>
    <numFmt numFmtId="164" formatCode="&quot;$&quot;\ #,##0;[Red]&quot;$&quot;\ \-#,##0"/>
    <numFmt numFmtId="165" formatCode="_ * #,##0.00_ ;_ * \-#,##0.00_ ;_ * &quot;-&quot;??_ ;_ @_ "/>
    <numFmt numFmtId="166" formatCode="0.0%"/>
    <numFmt numFmtId="167" formatCode="#,##0.0"/>
    <numFmt numFmtId="168" formatCode="_ * #,##0_ ;_ * \-#,##0_ ;_ * &quot;-&quot;??_ ;_ @_ "/>
    <numFmt numFmtId="169" formatCode="_ * #,##0.000_ ;_ * \-#,##0.000_ ;_ * &quot;-&quot;??_ ;_ @_ "/>
    <numFmt numFmtId="170" formatCode="_ * #,##0.000_ ;_ * \-#,##0.000_ ;_ * &quot;-&quot;???_ ;_ @_ "/>
    <numFmt numFmtId="171" formatCode="_ * #,##0_ ;_ * \-#,##0_ ;_ * &quot;-&quot;???_ ;_ @_ "/>
    <numFmt numFmtId="172" formatCode="_ * #,##0.0000_ ;_ * \-#,##0.0000_ ;_ * &quot;-&quot;???_ ;_ @_ "/>
    <numFmt numFmtId="173" formatCode="_ * #,##0.000_ ;_ * \-#,##0.000_ ;_ * &quot;-&quot;????_ ;_ @_ "/>
    <numFmt numFmtId="174" formatCode="_ * #,##0_ ;_ * \-#,##0_ ;_ * &quot;-&quot;????_ ;_ @_ "/>
    <numFmt numFmtId="175" formatCode="0.000%"/>
    <numFmt numFmtId="176" formatCode="#,##0_ ;[Red]\-#,##0\ "/>
    <numFmt numFmtId="177" formatCode="0.0000%"/>
    <numFmt numFmtId="178" formatCode="#,##0;[Red]#,##0"/>
    <numFmt numFmtId="179" formatCode="#,##0.000"/>
    <numFmt numFmtId="180" formatCode="#,##0.00000"/>
    <numFmt numFmtId="181" formatCode="0.00000%"/>
    <numFmt numFmtId="182" formatCode="&quot;Año &quot;#,##0"/>
    <numFmt numFmtId="183" formatCode="0.000"/>
  </numFmts>
  <fonts count="61" x14ac:knownFonts="1">
    <font>
      <sz val="10"/>
      <name val="Arial"/>
    </font>
    <font>
      <sz val="12"/>
      <name val="Arial"/>
      <family val="2"/>
    </font>
    <font>
      <sz val="10"/>
      <name val="Arial"/>
      <family val="2"/>
    </font>
    <font>
      <sz val="8"/>
      <name val="Arial"/>
      <family val="2"/>
    </font>
    <font>
      <b/>
      <sz val="12"/>
      <name val="Arial"/>
      <family val="2"/>
    </font>
    <font>
      <sz val="10"/>
      <name val="Arial"/>
      <family val="2"/>
    </font>
    <font>
      <sz val="10"/>
      <name val="Arial"/>
      <family val="2"/>
    </font>
    <font>
      <b/>
      <sz val="10"/>
      <name val="Arial"/>
      <family val="2"/>
    </font>
    <font>
      <sz val="14"/>
      <name val="Arial"/>
      <family val="2"/>
    </font>
    <font>
      <sz val="12"/>
      <name val="Arial"/>
      <family val="2"/>
    </font>
    <font>
      <b/>
      <sz val="14"/>
      <name val="Arial"/>
      <family val="2"/>
    </font>
    <font>
      <sz val="10"/>
      <color indexed="10"/>
      <name val="Arial"/>
      <family val="2"/>
    </font>
    <font>
      <sz val="16"/>
      <name val="Arial"/>
      <family val="2"/>
    </font>
    <font>
      <sz val="10"/>
      <color indexed="8"/>
      <name val="Arial"/>
      <family val="2"/>
    </font>
    <font>
      <sz val="8"/>
      <color indexed="8"/>
      <name val="Arial"/>
      <family val="2"/>
    </font>
    <font>
      <sz val="14"/>
      <color indexed="8"/>
      <name val="Arial"/>
      <family val="2"/>
    </font>
    <font>
      <sz val="18"/>
      <color indexed="8"/>
      <name val="Arial"/>
      <family val="2"/>
    </font>
    <font>
      <b/>
      <sz val="10"/>
      <color indexed="8"/>
      <name val="Arial"/>
      <family val="2"/>
    </font>
    <font>
      <sz val="12"/>
      <color indexed="8"/>
      <name val="Arial"/>
      <family val="2"/>
    </font>
    <font>
      <sz val="16"/>
      <color indexed="8"/>
      <name val="Arial"/>
      <family val="2"/>
    </font>
    <font>
      <sz val="11"/>
      <name val="Arial"/>
      <family val="2"/>
    </font>
    <font>
      <b/>
      <sz val="12"/>
      <color indexed="8"/>
      <name val="Arial"/>
      <family val="2"/>
    </font>
    <font>
      <sz val="11"/>
      <color indexed="8"/>
      <name val="Arial"/>
      <family val="2"/>
    </font>
    <font>
      <vertAlign val="superscript"/>
      <sz val="11"/>
      <color indexed="8"/>
      <name val="Arial"/>
      <family val="2"/>
    </font>
    <font>
      <b/>
      <sz val="11"/>
      <color indexed="8"/>
      <name val="Arial"/>
      <family val="2"/>
    </font>
    <font>
      <b/>
      <sz val="14"/>
      <color indexed="8"/>
      <name val="Arial"/>
      <family val="2"/>
    </font>
    <font>
      <sz val="8"/>
      <name val="Arial"/>
      <family val="2"/>
    </font>
    <font>
      <sz val="18"/>
      <name val="Arial"/>
      <family val="2"/>
    </font>
    <font>
      <sz val="18"/>
      <name val="Arial"/>
      <family val="2"/>
    </font>
    <font>
      <sz val="12"/>
      <name val="Arial"/>
      <family val="2"/>
    </font>
    <font>
      <b/>
      <sz val="8"/>
      <name val="Arial"/>
      <family val="2"/>
    </font>
    <font>
      <b/>
      <sz val="11"/>
      <name val="Arial"/>
      <family val="2"/>
    </font>
    <font>
      <sz val="20"/>
      <name val="Arial"/>
      <family val="2"/>
    </font>
    <font>
      <vertAlign val="subscript"/>
      <sz val="12"/>
      <name val="Arial"/>
      <family val="2"/>
    </font>
    <font>
      <b/>
      <sz val="12"/>
      <color theme="0"/>
      <name val="Arial"/>
      <family val="2"/>
    </font>
    <font>
      <sz val="10"/>
      <color rgb="FFFF0000"/>
      <name val="Arial"/>
      <family val="2"/>
    </font>
    <font>
      <b/>
      <sz val="10"/>
      <color theme="3" tint="0.39997558519241921"/>
      <name val="Arial"/>
      <family val="2"/>
    </font>
    <font>
      <b/>
      <sz val="8"/>
      <color theme="3" tint="0.39997558519241921"/>
      <name val="Arial"/>
      <family val="2"/>
    </font>
    <font>
      <b/>
      <sz val="11"/>
      <color theme="3" tint="0.39997558519241921"/>
      <name val="Arial"/>
      <family val="2"/>
    </font>
    <font>
      <b/>
      <sz val="11"/>
      <color rgb="FFFF0000"/>
      <name val="Arial"/>
      <family val="2"/>
    </font>
    <font>
      <sz val="12"/>
      <color theme="0" tint="-0.249977111117893"/>
      <name val="Arial"/>
      <family val="2"/>
    </font>
    <font>
      <sz val="10"/>
      <color theme="0"/>
      <name val="Arial"/>
      <family val="2"/>
    </font>
    <font>
      <b/>
      <sz val="10"/>
      <color theme="0"/>
      <name val="Arial"/>
      <family val="2"/>
    </font>
    <font>
      <sz val="10"/>
      <color rgb="FFC00000"/>
      <name val="Arial"/>
      <family val="2"/>
    </font>
    <font>
      <b/>
      <sz val="10"/>
      <color rgb="FFC00000"/>
      <name val="Arial"/>
      <family val="2"/>
    </font>
    <font>
      <sz val="12"/>
      <color rgb="FFC00000"/>
      <name val="Arial"/>
      <family val="2"/>
    </font>
    <font>
      <b/>
      <sz val="12"/>
      <color rgb="FFC00000"/>
      <name val="Arial"/>
      <family val="2"/>
    </font>
    <font>
      <sz val="12"/>
      <color rgb="FFFF0000"/>
      <name val="Arial"/>
      <family val="2"/>
    </font>
    <font>
      <b/>
      <sz val="10"/>
      <color rgb="FFFF0000"/>
      <name val="Arial"/>
      <family val="2"/>
    </font>
    <font>
      <b/>
      <sz val="12"/>
      <color rgb="FFFF0000"/>
      <name val="Arial"/>
      <family val="2"/>
    </font>
    <font>
      <b/>
      <sz val="16"/>
      <color rgb="FFFFFFFF"/>
      <name val="Arial"/>
      <family val="2"/>
    </font>
    <font>
      <sz val="11"/>
      <color rgb="FF000000"/>
      <name val="Calibri"/>
      <family val="2"/>
    </font>
    <font>
      <b/>
      <sz val="11"/>
      <color rgb="FFFF0000"/>
      <name val="Calibri"/>
      <family val="2"/>
    </font>
    <font>
      <b/>
      <sz val="16"/>
      <name val="Arial"/>
      <family val="2"/>
    </font>
    <font>
      <sz val="11"/>
      <name val="Calibri"/>
      <family val="2"/>
    </font>
    <font>
      <sz val="12"/>
      <color theme="0"/>
      <name val="Arial"/>
      <family val="2"/>
    </font>
    <font>
      <b/>
      <sz val="10"/>
      <color indexed="18"/>
      <name val="Arial"/>
      <family val="2"/>
    </font>
    <font>
      <sz val="16"/>
      <color theme="0"/>
      <name val="Arial"/>
      <family val="2"/>
    </font>
    <font>
      <sz val="6"/>
      <color theme="4" tint="0.79998168889431442"/>
      <name val="Arial"/>
      <family val="2"/>
    </font>
    <font>
      <sz val="10"/>
      <color theme="4" tint="0.79998168889431442"/>
      <name val="Arial"/>
      <family val="2"/>
    </font>
    <font>
      <sz val="14"/>
      <color theme="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4506668294322"/>
        <bgColor indexed="64"/>
      </patternFill>
    </fill>
    <fill>
      <gradientFill type="path" left="0.5" right="0.5" top="0.5" bottom="0.5">
        <stop position="0">
          <color theme="0"/>
        </stop>
        <stop position="1">
          <color theme="0" tint="-0.1490218817712943"/>
        </stop>
      </gradientFill>
    </fill>
    <fill>
      <patternFill patternType="solid">
        <fgColor theme="4"/>
        <bgColor indexed="64"/>
      </patternFill>
    </fill>
    <fill>
      <patternFill patternType="solid">
        <fgColor theme="3"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theme="0"/>
      </left>
      <right/>
      <top style="double">
        <color theme="0"/>
      </top>
      <bottom/>
      <diagonal/>
    </border>
    <border>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right/>
      <top style="thin">
        <color theme="5"/>
      </top>
      <bottom style="thin">
        <color theme="5"/>
      </bottom>
      <diagonal/>
    </border>
    <border>
      <left/>
      <right/>
      <top style="thin">
        <color theme="5"/>
      </top>
      <bottom style="double">
        <color theme="5"/>
      </bottom>
      <diagonal/>
    </border>
    <border>
      <left/>
      <right/>
      <top/>
      <bottom style="thin">
        <color theme="5"/>
      </bottom>
      <diagonal/>
    </border>
    <border>
      <left/>
      <right/>
      <top style="thin">
        <color theme="5"/>
      </top>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right/>
      <top style="thin">
        <color auto="1"/>
      </top>
      <bottom style="thin">
        <color auto="1"/>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left>
      <right style="thin">
        <color theme="4"/>
      </right>
      <top/>
      <bottom style="thin">
        <color theme="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3" tint="0.39994506668294322"/>
      </left>
      <right style="thin">
        <color theme="3" tint="0.39994506668294322"/>
      </right>
      <top style="thin">
        <color theme="3" tint="0.39994506668294322"/>
      </top>
      <bottom style="thin">
        <color theme="3" tint="0.39991454817346722"/>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medium">
        <color theme="3"/>
      </right>
      <top style="medium">
        <color theme="3"/>
      </top>
      <bottom style="medium">
        <color theme="3"/>
      </bottom>
      <diagonal/>
    </border>
    <border>
      <left/>
      <right/>
      <top style="thin">
        <color indexed="64"/>
      </top>
      <bottom/>
      <diagonal/>
    </border>
  </borders>
  <cellStyleXfs count="4">
    <xf numFmtId="0" fontId="0" fillId="0" borderId="0"/>
    <xf numFmtId="165"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703">
    <xf numFmtId="0" fontId="0" fillId="0" borderId="0" xfId="0"/>
    <xf numFmtId="0" fontId="3" fillId="0" borderId="0" xfId="0" applyFont="1" applyAlignment="1">
      <alignment horizontal="center" vertical="center" wrapText="1"/>
    </xf>
    <xf numFmtId="0" fontId="0" fillId="0" borderId="1" xfId="0" applyBorder="1" applyAlignment="1">
      <alignment horizontal="center" vertical="center" wrapText="1"/>
    </xf>
    <xf numFmtId="3" fontId="0" fillId="0" borderId="0" xfId="0" applyNumberFormat="1"/>
    <xf numFmtId="0" fontId="0" fillId="0" borderId="1" xfId="0" applyBorder="1"/>
    <xf numFmtId="3" fontId="0" fillId="0" borderId="1" xfId="0" applyNumberFormat="1" applyBorder="1"/>
    <xf numFmtId="0" fontId="7" fillId="0" borderId="1" xfId="0" applyFont="1" applyBorder="1"/>
    <xf numFmtId="0" fontId="7" fillId="0" borderId="1" xfId="0" applyFont="1" applyBorder="1" applyAlignment="1">
      <alignment horizontal="center" vertical="center" wrapText="1"/>
    </xf>
    <xf numFmtId="0" fontId="0" fillId="0" borderId="1" xfId="0" applyBorder="1" applyAlignment="1">
      <alignment horizontal="left"/>
    </xf>
    <xf numFmtId="0" fontId="7"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3" fontId="0" fillId="0" borderId="1" xfId="0" applyNumberFormat="1" applyBorder="1" applyAlignment="1">
      <alignment horizontal="right" vertical="center"/>
    </xf>
    <xf numFmtId="3" fontId="7" fillId="0" borderId="1" xfId="0" applyNumberFormat="1" applyFont="1" applyBorder="1" applyAlignment="1">
      <alignment horizontal="right" vertical="center"/>
    </xf>
    <xf numFmtId="3" fontId="7" fillId="0" borderId="1" xfId="0" applyNumberFormat="1" applyFont="1" applyBorder="1"/>
    <xf numFmtId="3" fontId="0" fillId="0" borderId="1" xfId="0" applyNumberFormat="1" applyBorder="1" applyAlignment="1">
      <alignment horizontal="center"/>
    </xf>
    <xf numFmtId="168" fontId="0" fillId="0" borderId="0" xfId="1" applyNumberFormat="1" applyFont="1"/>
    <xf numFmtId="171" fontId="0" fillId="0" borderId="0" xfId="0" applyNumberFormat="1"/>
    <xf numFmtId="0" fontId="11" fillId="0" borderId="0" xfId="0" applyFont="1"/>
    <xf numFmtId="164" fontId="0" fillId="0" borderId="0" xfId="0" applyNumberFormat="1"/>
    <xf numFmtId="9" fontId="0" fillId="0" borderId="0" xfId="2" applyFont="1"/>
    <xf numFmtId="168" fontId="0" fillId="0" borderId="0" xfId="0" applyNumberFormat="1"/>
    <xf numFmtId="0" fontId="13" fillId="0" borderId="0" xfId="0" applyFont="1" applyFill="1" applyBorder="1"/>
    <xf numFmtId="10" fontId="0" fillId="0" borderId="1" xfId="2" applyNumberFormat="1" applyFont="1" applyBorder="1"/>
    <xf numFmtId="3" fontId="0" fillId="0" borderId="0" xfId="0" applyNumberFormat="1" applyAlignment="1">
      <alignment horizontal="center" vertical="center" wrapText="1"/>
    </xf>
    <xf numFmtId="175" fontId="0" fillId="0" borderId="0" xfId="2" applyNumberFormat="1" applyFont="1"/>
    <xf numFmtId="175" fontId="0" fillId="0" borderId="1" xfId="2" applyNumberFormat="1" applyFont="1" applyBorder="1"/>
    <xf numFmtId="0" fontId="13" fillId="0" borderId="1" xfId="0" applyFont="1" applyFill="1" applyBorder="1" applyAlignment="1">
      <alignment horizontal="left" vertical="center" wrapText="1"/>
    </xf>
    <xf numFmtId="3" fontId="0" fillId="0" borderId="1" xfId="0" applyNumberFormat="1" applyBorder="1" applyAlignment="1">
      <alignment horizontal="right" vertical="center" wrapText="1"/>
    </xf>
    <xf numFmtId="0" fontId="13" fillId="0" borderId="3" xfId="0" applyFont="1" applyBorder="1"/>
    <xf numFmtId="0" fontId="13" fillId="0" borderId="0" xfId="0" applyFont="1" applyBorder="1" applyAlignment="1">
      <alignment horizontal="justify" vertical="center"/>
    </xf>
    <xf numFmtId="0" fontId="13" fillId="0" borderId="0" xfId="0" applyFont="1" applyBorder="1" applyAlignment="1">
      <alignment horizontal="center"/>
    </xf>
    <xf numFmtId="3" fontId="13" fillId="0" borderId="0" xfId="0" applyNumberFormat="1" applyFont="1" applyBorder="1" applyAlignment="1">
      <alignment horizontal="center"/>
    </xf>
    <xf numFmtId="0" fontId="13" fillId="0" borderId="0" xfId="0" applyFont="1" applyBorder="1" applyAlignment="1">
      <alignment horizontal="justify"/>
    </xf>
    <xf numFmtId="3" fontId="13" fillId="0" borderId="0" xfId="0" applyNumberFormat="1" applyFont="1" applyBorder="1"/>
    <xf numFmtId="0" fontId="13" fillId="0" borderId="0" xfId="0" applyFont="1" applyBorder="1"/>
    <xf numFmtId="0" fontId="13" fillId="0" borderId="0" xfId="0" quotePrefix="1" applyFont="1" applyBorder="1" applyAlignment="1">
      <alignment horizontal="left"/>
    </xf>
    <xf numFmtId="0" fontId="13" fillId="0" borderId="0" xfId="0" applyFont="1" applyBorder="1" applyAlignment="1">
      <alignment horizontal="justify" vertical="center" wrapText="1"/>
    </xf>
    <xf numFmtId="0" fontId="13" fillId="0" borderId="0" xfId="0" applyFont="1"/>
    <xf numFmtId="3" fontId="13" fillId="0" borderId="5" xfId="0" applyNumberFormat="1" applyFont="1" applyBorder="1"/>
    <xf numFmtId="0" fontId="13" fillId="0" borderId="5" xfId="0" applyFont="1" applyBorder="1"/>
    <xf numFmtId="3" fontId="13" fillId="0" borderId="6" xfId="0" applyNumberFormat="1" applyFont="1" applyBorder="1"/>
    <xf numFmtId="0" fontId="13" fillId="0" borderId="0" xfId="0" applyFont="1" applyAlignment="1">
      <alignment horizontal="center"/>
    </xf>
    <xf numFmtId="3" fontId="13" fillId="0" borderId="0" xfId="0" applyNumberFormat="1" applyFont="1"/>
    <xf numFmtId="0" fontId="13" fillId="0" borderId="0" xfId="0" quotePrefix="1" applyFont="1" applyAlignment="1">
      <alignment horizontal="left" vertical="center" wrapText="1"/>
    </xf>
    <xf numFmtId="0" fontId="13" fillId="0" borderId="0" xfId="0" quotePrefix="1" applyFont="1" applyAlignment="1">
      <alignment horizontal="left"/>
    </xf>
    <xf numFmtId="3" fontId="13" fillId="0" borderId="7" xfId="0" applyNumberFormat="1" applyFont="1" applyBorder="1"/>
    <xf numFmtId="3" fontId="13" fillId="0" borderId="3" xfId="0" applyNumberFormat="1" applyFont="1" applyBorder="1"/>
    <xf numFmtId="168" fontId="13" fillId="0" borderId="3" xfId="1" applyNumberFormat="1" applyFont="1" applyBorder="1"/>
    <xf numFmtId="168" fontId="13" fillId="0" borderId="3" xfId="0" applyNumberFormat="1" applyFont="1" applyBorder="1"/>
    <xf numFmtId="3" fontId="3"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3" fillId="0" borderId="0" xfId="0" quotePrefix="1" applyFont="1" applyFill="1" applyBorder="1" applyAlignment="1">
      <alignment horizontal="left"/>
    </xf>
    <xf numFmtId="0" fontId="13" fillId="0" borderId="0" xfId="0" applyFont="1" applyFill="1" applyBorder="1" applyAlignment="1">
      <alignment horizontal="left"/>
    </xf>
    <xf numFmtId="0" fontId="14" fillId="0" borderId="0" xfId="0" applyFont="1" applyFill="1" applyBorder="1"/>
    <xf numFmtId="168" fontId="13" fillId="0" borderId="0" xfId="1" applyNumberFormat="1" applyFont="1"/>
    <xf numFmtId="0" fontId="16" fillId="0" borderId="0" xfId="0" applyFont="1" applyBorder="1" applyAlignment="1">
      <alignment horizontal="centerContinuous"/>
    </xf>
    <xf numFmtId="0" fontId="0" fillId="0" borderId="1" xfId="0" applyBorder="1" applyAlignment="1">
      <alignment horizontal="centerContinuous" vertical="center" wrapText="1"/>
    </xf>
    <xf numFmtId="0" fontId="19" fillId="0" borderId="0" xfId="0" applyFont="1" applyBorder="1" applyAlignment="1">
      <alignment horizontal="centerContinuous"/>
    </xf>
    <xf numFmtId="0" fontId="8" fillId="0" borderId="5" xfId="0" applyFont="1" applyBorder="1" applyAlignment="1">
      <alignment horizontal="centerContinuous"/>
    </xf>
    <xf numFmtId="0" fontId="19" fillId="0" borderId="0" xfId="0" applyFont="1" applyFill="1" applyBorder="1" applyAlignment="1">
      <alignment horizontal="centerContinuous"/>
    </xf>
    <xf numFmtId="0" fontId="15" fillId="0" borderId="0" xfId="0" applyFont="1" applyBorder="1" applyAlignment="1">
      <alignment horizontal="centerContinuous"/>
    </xf>
    <xf numFmtId="0" fontId="19" fillId="0" borderId="0" xfId="0" applyFont="1" applyAlignment="1">
      <alignment horizontal="centerContinuous"/>
    </xf>
    <xf numFmtId="0" fontId="12" fillId="0" borderId="0" xfId="0" applyFont="1" applyAlignment="1">
      <alignment horizontal="centerContinuous"/>
    </xf>
    <xf numFmtId="0" fontId="6" fillId="0" borderId="0" xfId="0" applyFont="1"/>
    <xf numFmtId="3" fontId="6" fillId="0" borderId="0" xfId="0" applyNumberFormat="1" applyFont="1"/>
    <xf numFmtId="0" fontId="6" fillId="0" borderId="0" xfId="0" quotePrefix="1" applyFont="1" applyAlignment="1">
      <alignment horizontal="left"/>
    </xf>
    <xf numFmtId="3" fontId="6" fillId="0" borderId="0" xfId="0" applyNumberFormat="1" applyFont="1" applyBorder="1"/>
    <xf numFmtId="3" fontId="6" fillId="0" borderId="7" xfId="0" applyNumberFormat="1" applyFont="1" applyBorder="1"/>
    <xf numFmtId="3" fontId="6" fillId="0" borderId="6" xfId="0" applyNumberFormat="1" applyFont="1" applyBorder="1"/>
    <xf numFmtId="0" fontId="6" fillId="0" borderId="1" xfId="0" applyFont="1" applyBorder="1" applyAlignment="1">
      <alignment horizontal="centerContinuous" vertical="center" wrapText="1"/>
    </xf>
    <xf numFmtId="0" fontId="6" fillId="0" borderId="1" xfId="0" applyFont="1" applyBorder="1" applyAlignment="1">
      <alignment horizontal="center"/>
    </xf>
    <xf numFmtId="0" fontId="9" fillId="0" borderId="1" xfId="0" applyFont="1" applyBorder="1"/>
    <xf numFmtId="3" fontId="6" fillId="0" borderId="1" xfId="0" applyNumberFormat="1" applyFont="1" applyBorder="1"/>
    <xf numFmtId="0" fontId="6" fillId="0" borderId="1" xfId="0" applyFont="1" applyBorder="1"/>
    <xf numFmtId="0" fontId="9" fillId="0" borderId="1" xfId="0" applyFont="1" applyBorder="1" applyAlignment="1">
      <alignment horizontal="left" vertical="center" wrapText="1"/>
    </xf>
    <xf numFmtId="9" fontId="0" fillId="0" borderId="1" xfId="2" applyFont="1" applyBorder="1"/>
    <xf numFmtId="0" fontId="0" fillId="0" borderId="0" xfId="0" applyBorder="1"/>
    <xf numFmtId="10" fontId="0" fillId="0" borderId="0" xfId="0" applyNumberFormat="1" applyBorder="1"/>
    <xf numFmtId="0" fontId="28" fillId="0" borderId="0" xfId="0" applyFont="1" applyBorder="1" applyAlignment="1">
      <alignment horizontal="center"/>
    </xf>
    <xf numFmtId="0" fontId="29" fillId="0" borderId="0" xfId="0" applyFont="1" applyBorder="1" applyAlignment="1">
      <alignment horizontal="center"/>
    </xf>
    <xf numFmtId="0" fontId="35" fillId="0" borderId="0" xfId="0" applyFont="1"/>
    <xf numFmtId="0" fontId="36" fillId="0" borderId="0" xfId="0" applyFont="1" applyFill="1" applyBorder="1"/>
    <xf numFmtId="3" fontId="37" fillId="0" borderId="0" xfId="0" applyNumberFormat="1" applyFont="1"/>
    <xf numFmtId="0" fontId="18" fillId="0" borderId="0" xfId="0" quotePrefix="1" applyFont="1" applyBorder="1" applyAlignment="1">
      <alignment horizontal="centerContinuous"/>
    </xf>
    <xf numFmtId="0" fontId="18" fillId="0" borderId="0" xfId="0" applyFont="1" applyBorder="1" applyAlignment="1">
      <alignment horizontal="centerContinuous"/>
    </xf>
    <xf numFmtId="0" fontId="13" fillId="0" borderId="0" xfId="0" quotePrefix="1"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quotePrefix="1" applyBorder="1" applyAlignment="1">
      <alignment horizontal="left"/>
    </xf>
    <xf numFmtId="168" fontId="3" fillId="0" borderId="0" xfId="0" applyNumberFormat="1" applyFont="1" applyBorder="1"/>
    <xf numFmtId="0" fontId="0" fillId="0" borderId="0" xfId="0" quotePrefix="1" applyBorder="1" applyAlignment="1">
      <alignment horizontal="centerContinuous"/>
    </xf>
    <xf numFmtId="0" fontId="0" fillId="0" borderId="0" xfId="0" applyBorder="1" applyAlignment="1">
      <alignment horizontal="centerContinuous"/>
    </xf>
    <xf numFmtId="0" fontId="3" fillId="0" borderId="0" xfId="0" quotePrefix="1" applyFont="1" applyBorder="1" applyAlignment="1">
      <alignment horizontal="center" vertical="center" wrapText="1"/>
    </xf>
    <xf numFmtId="0" fontId="3" fillId="0" borderId="0" xfId="0" applyFont="1" applyBorder="1" applyAlignment="1">
      <alignment horizontal="center" vertical="center" wrapText="1"/>
    </xf>
    <xf numFmtId="3" fontId="0" fillId="0" borderId="0" xfId="0" applyNumberFormat="1" applyBorder="1"/>
    <xf numFmtId="0" fontId="13" fillId="0" borderId="0" xfId="0" applyFont="1" applyBorder="1" applyAlignment="1">
      <alignment horizontal="left" vertical="center" wrapText="1"/>
    </xf>
    <xf numFmtId="0" fontId="7" fillId="0" borderId="0" xfId="0" applyFont="1" applyBorder="1"/>
    <xf numFmtId="0" fontId="14" fillId="0" borderId="0" xfId="0" applyFont="1" applyBorder="1"/>
    <xf numFmtId="168" fontId="14" fillId="0" borderId="0" xfId="1" applyNumberFormat="1" applyFont="1" applyBorder="1"/>
    <xf numFmtId="168" fontId="3" fillId="0" borderId="0" xfId="1" applyNumberFormat="1" applyFont="1" applyBorder="1"/>
    <xf numFmtId="0" fontId="13" fillId="0" borderId="5" xfId="0" applyFont="1" applyBorder="1" applyAlignment="1">
      <alignment horizontal="left" vertical="center" wrapText="1"/>
    </xf>
    <xf numFmtId="0" fontId="13" fillId="0" borderId="5" xfId="0" quotePrefix="1" applyFont="1" applyBorder="1" applyAlignment="1">
      <alignment horizontal="center" wrapText="1"/>
    </xf>
    <xf numFmtId="10" fontId="13" fillId="0" borderId="5" xfId="0" quotePrefix="1" applyNumberFormat="1" applyFont="1" applyBorder="1" applyAlignment="1">
      <alignment horizontal="center" wrapText="1"/>
    </xf>
    <xf numFmtId="0" fontId="17" fillId="0" borderId="7" xfId="0" applyFont="1" applyBorder="1" applyAlignment="1">
      <alignment horizontal="center" vertical="center" wrapText="1"/>
    </xf>
    <xf numFmtId="0" fontId="17" fillId="0" borderId="7" xfId="0" quotePrefix="1" applyFont="1" applyBorder="1" applyAlignment="1">
      <alignment horizontal="center" vertical="center" wrapText="1"/>
    </xf>
    <xf numFmtId="0" fontId="7" fillId="0" borderId="7" xfId="0" applyFont="1" applyBorder="1"/>
    <xf numFmtId="168" fontId="30" fillId="0" borderId="7" xfId="1" applyNumberFormat="1" applyFont="1" applyBorder="1"/>
    <xf numFmtId="168" fontId="13" fillId="0" borderId="0" xfId="1" applyNumberFormat="1" applyFont="1" applyBorder="1"/>
    <xf numFmtId="168" fontId="13" fillId="0" borderId="0" xfId="0" applyNumberFormat="1" applyFont="1" applyBorder="1"/>
    <xf numFmtId="0" fontId="13" fillId="0" borderId="0" xfId="0" quotePrefix="1" applyFont="1" applyBorder="1" applyAlignment="1">
      <alignment horizontal="left" vertical="center" wrapText="1"/>
    </xf>
    <xf numFmtId="0" fontId="18" fillId="0"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17" fillId="0" borderId="7" xfId="0" applyFont="1" applyBorder="1" applyAlignment="1">
      <alignment horizontal="left" vertical="center" wrapText="1"/>
    </xf>
    <xf numFmtId="0" fontId="13" fillId="0" borderId="7" xfId="0" applyFont="1" applyBorder="1"/>
    <xf numFmtId="168" fontId="13" fillId="0" borderId="7" xfId="0" applyNumberFormat="1" applyFont="1" applyBorder="1"/>
    <xf numFmtId="0" fontId="17" fillId="0" borderId="0" xfId="0" applyFont="1" applyFill="1" applyBorder="1" applyAlignment="1">
      <alignment horizontal="left" vertical="center" wrapText="1"/>
    </xf>
    <xf numFmtId="0" fontId="17" fillId="0" borderId="7" xfId="0" applyFont="1" applyBorder="1"/>
    <xf numFmtId="3" fontId="17" fillId="0" borderId="7" xfId="0" applyNumberFormat="1" applyFont="1" applyBorder="1"/>
    <xf numFmtId="0" fontId="17" fillId="0" borderId="7" xfId="0" applyFont="1" applyFill="1" applyBorder="1" applyAlignment="1">
      <alignment horizontal="left" vertical="center" wrapText="1"/>
    </xf>
    <xf numFmtId="3" fontId="17" fillId="0" borderId="7" xfId="0" applyNumberFormat="1" applyFont="1" applyBorder="1" applyAlignment="1">
      <alignment horizontal="center"/>
    </xf>
    <xf numFmtId="0" fontId="13" fillId="0" borderId="0" xfId="0" quotePrefix="1" applyFont="1" applyBorder="1" applyAlignment="1">
      <alignment horizontal="centerContinuous" vertical="center" wrapText="1"/>
    </xf>
    <xf numFmtId="0" fontId="14" fillId="0" borderId="0" xfId="0" applyFont="1" applyBorder="1" applyAlignment="1">
      <alignment horizontal="center" vertical="center" wrapText="1"/>
    </xf>
    <xf numFmtId="10" fontId="14" fillId="0" borderId="0" xfId="0" applyNumberFormat="1" applyFont="1" applyBorder="1" applyAlignment="1">
      <alignment horizontal="center" vertical="center" wrapText="1"/>
    </xf>
    <xf numFmtId="10" fontId="14" fillId="0" borderId="0" xfId="0" quotePrefix="1" applyNumberFormat="1" applyFont="1" applyBorder="1" applyAlignment="1">
      <alignment horizontal="center" vertical="center" wrapText="1"/>
    </xf>
    <xf numFmtId="9" fontId="14" fillId="0" borderId="0" xfId="0" quotePrefix="1" applyNumberFormat="1" applyFont="1" applyBorder="1" applyAlignment="1">
      <alignment horizontal="center" vertical="center" wrapText="1"/>
    </xf>
    <xf numFmtId="0" fontId="22" fillId="0" borderId="0" xfId="0" quotePrefix="1" applyFont="1" applyBorder="1" applyAlignment="1">
      <alignment horizontal="center"/>
    </xf>
    <xf numFmtId="3" fontId="22" fillId="0" borderId="0" xfId="0" applyNumberFormat="1" applyFont="1" applyBorder="1"/>
    <xf numFmtId="169" fontId="22" fillId="0" borderId="0" xfId="1" applyNumberFormat="1" applyFont="1" applyBorder="1"/>
    <xf numFmtId="171" fontId="22" fillId="0" borderId="0" xfId="0" applyNumberFormat="1" applyFont="1" applyBorder="1"/>
    <xf numFmtId="170" fontId="22" fillId="0" borderId="0" xfId="0" applyNumberFormat="1" applyFont="1" applyBorder="1"/>
    <xf numFmtId="172" fontId="22" fillId="0" borderId="0" xfId="0" applyNumberFormat="1" applyFont="1" applyBorder="1"/>
    <xf numFmtId="174" fontId="22" fillId="0" borderId="0" xfId="0" applyNumberFormat="1" applyFont="1" applyBorder="1"/>
    <xf numFmtId="173" fontId="22" fillId="0" borderId="0" xfId="0" applyNumberFormat="1" applyFont="1" applyBorder="1"/>
    <xf numFmtId="0" fontId="22" fillId="0" borderId="0" xfId="0" applyFont="1" applyBorder="1" applyAlignment="1">
      <alignment horizontal="center"/>
    </xf>
    <xf numFmtId="167" fontId="22" fillId="0" borderId="0" xfId="0" applyNumberFormat="1" applyFont="1" applyBorder="1"/>
    <xf numFmtId="168" fontId="22" fillId="0" borderId="0" xfId="1" applyNumberFormat="1" applyFont="1" applyBorder="1"/>
    <xf numFmtId="0" fontId="38" fillId="0" borderId="0" xfId="0" applyFont="1" applyBorder="1" applyAlignment="1">
      <alignment horizontal="center"/>
    </xf>
    <xf numFmtId="167" fontId="38" fillId="0" borderId="0" xfId="0" applyNumberFormat="1" applyFont="1" applyBorder="1"/>
    <xf numFmtId="168" fontId="38" fillId="0" borderId="0" xfId="1" applyNumberFormat="1" applyFont="1" applyBorder="1"/>
    <xf numFmtId="171" fontId="38" fillId="0" borderId="0" xfId="0" applyNumberFormat="1" applyFont="1" applyBorder="1"/>
    <xf numFmtId="0" fontId="38" fillId="0" borderId="0" xfId="0" applyFont="1" applyBorder="1"/>
    <xf numFmtId="0" fontId="22" fillId="0" borderId="0" xfId="0" applyFont="1" applyBorder="1"/>
    <xf numFmtId="2" fontId="22" fillId="0" borderId="0" xfId="0" applyNumberFormat="1" applyFont="1" applyBorder="1" applyAlignment="1">
      <alignment horizontal="right"/>
    </xf>
    <xf numFmtId="0" fontId="39" fillId="0" borderId="0" xfId="0" applyFont="1" applyBorder="1" applyAlignment="1"/>
    <xf numFmtId="0" fontId="39" fillId="0" borderId="0" xfId="0" quotePrefix="1" applyFont="1" applyBorder="1" applyAlignment="1"/>
    <xf numFmtId="0" fontId="39" fillId="0" borderId="0" xfId="0" applyFont="1" applyBorder="1" applyAlignment="1">
      <alignment horizontal="center"/>
    </xf>
    <xf numFmtId="167" fontId="39" fillId="0" borderId="0" xfId="0" applyNumberFormat="1" applyFont="1" applyBorder="1"/>
    <xf numFmtId="168" fontId="39" fillId="0" borderId="0" xfId="1" applyNumberFormat="1" applyFont="1" applyBorder="1"/>
    <xf numFmtId="171" fontId="39" fillId="0" borderId="0" xfId="0" applyNumberFormat="1" applyFont="1" applyBorder="1"/>
    <xf numFmtId="0" fontId="39" fillId="0" borderId="0" xfId="0" applyFont="1" applyBorder="1"/>
    <xf numFmtId="168" fontId="22" fillId="0" borderId="0" xfId="1" applyNumberFormat="1" applyFont="1" applyBorder="1" applyAlignment="1">
      <alignment horizontal="right"/>
    </xf>
    <xf numFmtId="165" fontId="22" fillId="0" borderId="0" xfId="1" applyNumberFormat="1" applyFont="1" applyBorder="1"/>
    <xf numFmtId="0" fontId="18" fillId="0" borderId="5" xfId="0" applyFont="1" applyBorder="1" applyAlignment="1">
      <alignment horizontal="center" vertical="center" wrapText="1"/>
    </xf>
    <xf numFmtId="0" fontId="13" fillId="0" borderId="7" xfId="0" quotePrefix="1" applyFont="1" applyBorder="1" applyAlignment="1">
      <alignment horizontal="centerContinuous" vertical="center" wrapText="1"/>
    </xf>
    <xf numFmtId="0" fontId="14" fillId="0" borderId="7" xfId="0" applyFont="1" applyBorder="1" applyAlignment="1">
      <alignment horizontal="center" vertical="center" wrapText="1"/>
    </xf>
    <xf numFmtId="10" fontId="18" fillId="0" borderId="7" xfId="0" applyNumberFormat="1" applyFont="1" applyBorder="1" applyAlignment="1">
      <alignment horizontal="center" vertical="center" wrapText="1"/>
    </xf>
    <xf numFmtId="10" fontId="18" fillId="0" borderId="7" xfId="0" quotePrefix="1" applyNumberFormat="1" applyFont="1" applyBorder="1" applyAlignment="1">
      <alignment horizontal="center" vertical="center" wrapText="1"/>
    </xf>
    <xf numFmtId="9" fontId="18" fillId="0" borderId="7" xfId="0" quotePrefix="1" applyNumberFormat="1" applyFont="1" applyBorder="1" applyAlignment="1">
      <alignment horizontal="center" vertical="center" wrapText="1"/>
    </xf>
    <xf numFmtId="0" fontId="38" fillId="0" borderId="7" xfId="0" applyFont="1" applyBorder="1" applyAlignment="1">
      <alignment horizontal="center"/>
    </xf>
    <xf numFmtId="167" fontId="38" fillId="0" borderId="7" xfId="0" applyNumberFormat="1" applyFont="1" applyBorder="1"/>
    <xf numFmtId="168" fontId="38" fillId="0" borderId="7" xfId="1" applyNumberFormat="1" applyFont="1" applyBorder="1"/>
    <xf numFmtId="171" fontId="38" fillId="0" borderId="7" xfId="0" applyNumberFormat="1" applyFont="1" applyBorder="1"/>
    <xf numFmtId="0" fontId="38" fillId="0" borderId="7" xfId="0" applyFont="1" applyBorder="1"/>
    <xf numFmtId="0" fontId="39" fillId="0" borderId="7" xfId="0" applyFont="1" applyBorder="1" applyAlignment="1"/>
    <xf numFmtId="0" fontId="39" fillId="0" borderId="7" xfId="0" quotePrefix="1" applyFont="1" applyBorder="1" applyAlignment="1"/>
    <xf numFmtId="0" fontId="39" fillId="0" borderId="7" xfId="0" applyFont="1" applyBorder="1" applyAlignment="1">
      <alignment horizontal="center"/>
    </xf>
    <xf numFmtId="167" fontId="39" fillId="0" borderId="7" xfId="0" applyNumberFormat="1" applyFont="1" applyBorder="1"/>
    <xf numFmtId="168" fontId="39" fillId="0" borderId="7" xfId="1" applyNumberFormat="1" applyFont="1" applyBorder="1"/>
    <xf numFmtId="171" fontId="39" fillId="0" borderId="7" xfId="0" applyNumberFormat="1" applyFont="1" applyBorder="1"/>
    <xf numFmtId="0" fontId="39" fillId="0" borderId="7" xfId="0" applyFont="1" applyBorder="1"/>
    <xf numFmtId="0" fontId="13" fillId="0" borderId="7" xfId="0" applyFont="1" applyBorder="1" applyAlignment="1">
      <alignment horizontal="center" vertical="center" wrapText="1"/>
    </xf>
    <xf numFmtId="0" fontId="13" fillId="0" borderId="9" xfId="0" applyFont="1" applyBorder="1"/>
    <xf numFmtId="0" fontId="31" fillId="0" borderId="7" xfId="0" applyFont="1" applyBorder="1"/>
    <xf numFmtId="3" fontId="31" fillId="0" borderId="7" xfId="0" applyNumberFormat="1" applyFont="1" applyBorder="1"/>
    <xf numFmtId="0" fontId="18" fillId="0" borderId="7" xfId="0" applyFont="1" applyBorder="1" applyAlignment="1">
      <alignment horizontal="left" vertical="center" wrapText="1"/>
    </xf>
    <xf numFmtId="10" fontId="18" fillId="0" borderId="7" xfId="0" quotePrefix="1" applyNumberFormat="1" applyFont="1" applyFill="1" applyBorder="1" applyAlignment="1">
      <alignment horizontal="center" vertical="center" wrapText="1"/>
    </xf>
    <xf numFmtId="9" fontId="18" fillId="0" borderId="7" xfId="0" applyNumberFormat="1" applyFont="1" applyBorder="1" applyAlignment="1">
      <alignment horizontal="center" vertical="center" wrapText="1"/>
    </xf>
    <xf numFmtId="1" fontId="22" fillId="0" borderId="0" xfId="0" applyNumberFormat="1" applyFont="1" applyBorder="1"/>
    <xf numFmtId="0" fontId="22" fillId="0" borderId="7" xfId="0" applyFont="1" applyBorder="1"/>
    <xf numFmtId="3" fontId="22" fillId="0" borderId="7" xfId="0" applyNumberFormat="1" applyFont="1" applyBorder="1"/>
    <xf numFmtId="0" fontId="0" fillId="0" borderId="0" xfId="0" applyBorder="1" applyAlignment="1">
      <alignment horizontal="center"/>
    </xf>
    <xf numFmtId="0" fontId="3" fillId="0" borderId="7" xfId="0" applyFont="1" applyBorder="1" applyAlignment="1">
      <alignment horizontal="center" vertical="center" wrapText="1"/>
    </xf>
    <xf numFmtId="0" fontId="0" fillId="0" borderId="5" xfId="0" applyBorder="1" applyAlignment="1">
      <alignment horizontal="center"/>
    </xf>
    <xf numFmtId="3" fontId="0" fillId="0" borderId="5" xfId="0" applyNumberFormat="1" applyBorder="1"/>
    <xf numFmtId="9" fontId="14" fillId="0" borderId="7" xfId="0" applyNumberFormat="1" applyFont="1" applyBorder="1" applyAlignment="1">
      <alignment horizontal="center" vertical="center" wrapText="1"/>
    </xf>
    <xf numFmtId="0" fontId="18" fillId="0" borderId="0" xfId="0" applyFont="1" applyFill="1" applyBorder="1" applyAlignment="1">
      <alignment horizontal="centerContinuous"/>
    </xf>
    <xf numFmtId="168" fontId="0" fillId="0" borderId="0" xfId="1" applyNumberFormat="1" applyFont="1" applyBorder="1"/>
    <xf numFmtId="0" fontId="14" fillId="0" borderId="7" xfId="0" applyFont="1" applyFill="1" applyBorder="1" applyAlignment="1">
      <alignment horizontal="center" vertical="center" wrapText="1"/>
    </xf>
    <xf numFmtId="0" fontId="0" fillId="0" borderId="5" xfId="0" applyBorder="1"/>
    <xf numFmtId="0" fontId="18" fillId="0" borderId="0" xfId="0" applyFont="1" applyBorder="1" applyAlignment="1">
      <alignment horizontal="left"/>
    </xf>
    <xf numFmtId="0" fontId="18" fillId="0" borderId="0" xfId="0" applyFont="1" applyBorder="1"/>
    <xf numFmtId="0" fontId="9" fillId="0" borderId="0" xfId="0" applyFont="1"/>
    <xf numFmtId="3" fontId="18" fillId="0" borderId="0" xfId="0" applyNumberFormat="1" applyFont="1" applyBorder="1"/>
    <xf numFmtId="0" fontId="18" fillId="0" borderId="0" xfId="0" applyFont="1"/>
    <xf numFmtId="0" fontId="18" fillId="0" borderId="7" xfId="0" applyFont="1" applyBorder="1"/>
    <xf numFmtId="3" fontId="18" fillId="0" borderId="7" xfId="0" applyNumberFormat="1" applyFont="1" applyBorder="1"/>
    <xf numFmtId="0" fontId="18" fillId="0" borderId="0" xfId="0" applyFont="1" applyBorder="1" applyAlignment="1">
      <alignment horizontal="center"/>
    </xf>
    <xf numFmtId="0" fontId="18" fillId="0" borderId="5" xfId="0" applyFont="1" applyBorder="1" applyAlignment="1">
      <alignment horizontal="center"/>
    </xf>
    <xf numFmtId="0" fontId="21" fillId="0" borderId="0" xfId="0" applyFont="1" applyBorder="1"/>
    <xf numFmtId="0" fontId="18" fillId="0" borderId="0" xfId="0" quotePrefix="1" applyFont="1" applyBorder="1" applyAlignment="1">
      <alignment horizontal="left" wrapText="1"/>
    </xf>
    <xf numFmtId="0" fontId="18" fillId="0" borderId="7" xfId="0" quotePrefix="1" applyFont="1" applyBorder="1" applyAlignment="1">
      <alignment horizontal="center" vertical="center" wrapText="1"/>
    </xf>
    <xf numFmtId="0" fontId="21" fillId="0" borderId="7" xfId="0" applyFont="1" applyBorder="1" applyAlignment="1">
      <alignment horizontal="left" vertical="center" wrapText="1"/>
    </xf>
    <xf numFmtId="10" fontId="13" fillId="0" borderId="7" xfId="0" quotePrefix="1" applyNumberFormat="1" applyFont="1" applyBorder="1" applyAlignment="1">
      <alignment horizontal="center" vertical="center" wrapText="1"/>
    </xf>
    <xf numFmtId="9" fontId="13" fillId="0" borderId="7" xfId="0" quotePrefix="1" applyNumberFormat="1" applyFont="1" applyBorder="1" applyAlignment="1">
      <alignment horizontal="center" vertical="center" wrapText="1"/>
    </xf>
    <xf numFmtId="0" fontId="21" fillId="0" borderId="7" xfId="0" applyFont="1" applyBorder="1"/>
    <xf numFmtId="168" fontId="18" fillId="0" borderId="0" xfId="1" applyNumberFormat="1" applyFont="1" applyBorder="1"/>
    <xf numFmtId="168" fontId="18" fillId="0" borderId="0" xfId="0" applyNumberFormat="1" applyFont="1" applyBorder="1"/>
    <xf numFmtId="3" fontId="18" fillId="0" borderId="5" xfId="0" applyNumberFormat="1" applyFont="1" applyBorder="1"/>
    <xf numFmtId="168" fontId="18" fillId="0" borderId="5" xfId="1" applyNumberFormat="1" applyFont="1" applyBorder="1"/>
    <xf numFmtId="168" fontId="18" fillId="0" borderId="5" xfId="0" applyNumberFormat="1" applyFont="1" applyBorder="1"/>
    <xf numFmtId="3" fontId="40" fillId="0" borderId="0" xfId="0" applyNumberFormat="1" applyFont="1" applyBorder="1"/>
    <xf numFmtId="3" fontId="14" fillId="0" borderId="0" xfId="0" applyNumberFormat="1" applyFont="1" applyBorder="1"/>
    <xf numFmtId="168" fontId="14" fillId="0" borderId="0" xfId="1" applyNumberFormat="1" applyFont="1" applyFill="1" applyBorder="1"/>
    <xf numFmtId="168" fontId="3" fillId="0" borderId="7" xfId="1" applyNumberFormat="1" applyFont="1" applyBorder="1"/>
    <xf numFmtId="168" fontId="30" fillId="0" borderId="7" xfId="0" applyNumberFormat="1" applyFont="1" applyBorder="1"/>
    <xf numFmtId="0" fontId="7" fillId="0" borderId="7" xfId="0" applyFont="1" applyBorder="1" applyAlignment="1">
      <alignment horizontal="left" vertical="center" wrapText="1"/>
    </xf>
    <xf numFmtId="0" fontId="5" fillId="0" borderId="0" xfId="0" applyFont="1"/>
    <xf numFmtId="0" fontId="13" fillId="0" borderId="0" xfId="0" applyFont="1" applyBorder="1" applyAlignment="1">
      <alignment horizontal="left"/>
    </xf>
    <xf numFmtId="177" fontId="0" fillId="0" borderId="1" xfId="2" applyNumberFormat="1" applyFont="1" applyBorder="1"/>
    <xf numFmtId="0" fontId="5" fillId="0" borderId="0" xfId="0" applyFont="1" applyFill="1" applyBorder="1"/>
    <xf numFmtId="4" fontId="0" fillId="0" borderId="0" xfId="0" applyNumberFormat="1"/>
    <xf numFmtId="0" fontId="5" fillId="0" borderId="1" xfId="0" applyFont="1" applyBorder="1"/>
    <xf numFmtId="0" fontId="0" fillId="0" borderId="1" xfId="0" applyFont="1" applyFill="1" applyBorder="1"/>
    <xf numFmtId="180" fontId="0" fillId="0" borderId="0" xfId="0" applyNumberFormat="1"/>
    <xf numFmtId="3" fontId="0" fillId="0" borderId="0" xfId="2" applyNumberFormat="1" applyFont="1"/>
    <xf numFmtId="4" fontId="0" fillId="0" borderId="1" xfId="0" applyNumberFormat="1" applyBorder="1" applyAlignment="1">
      <alignment horizontal="right" vertical="center" wrapText="1"/>
    </xf>
    <xf numFmtId="175" fontId="5" fillId="0" borderId="0" xfId="2" applyNumberFormat="1" applyFont="1"/>
    <xf numFmtId="4" fontId="7" fillId="0" borderId="1" xfId="0" applyNumberFormat="1" applyFont="1" applyBorder="1"/>
    <xf numFmtId="179" fontId="7" fillId="0" borderId="1" xfId="0" applyNumberFormat="1" applyFont="1" applyBorder="1"/>
    <xf numFmtId="0" fontId="5" fillId="0" borderId="1" xfId="0" applyFont="1" applyBorder="1" applyAlignment="1">
      <alignment horizontal="center"/>
    </xf>
    <xf numFmtId="0" fontId="0" fillId="2" borderId="0" xfId="0" applyFill="1"/>
    <xf numFmtId="0" fontId="0" fillId="2" borderId="0" xfId="0" applyFill="1" applyBorder="1"/>
    <xf numFmtId="0" fontId="41" fillId="3" borderId="26" xfId="0" applyFont="1" applyFill="1" applyBorder="1"/>
    <xf numFmtId="0" fontId="41" fillId="3" borderId="27" xfId="0" applyFont="1" applyFill="1" applyBorder="1"/>
    <xf numFmtId="0" fontId="41" fillId="3" borderId="28" xfId="0" applyFont="1" applyFill="1" applyBorder="1"/>
    <xf numFmtId="0" fontId="41" fillId="3" borderId="29" xfId="0" applyFont="1" applyFill="1" applyBorder="1"/>
    <xf numFmtId="0" fontId="42" fillId="3" borderId="0" xfId="0" applyFont="1" applyFill="1" applyBorder="1"/>
    <xf numFmtId="3" fontId="42" fillId="3" borderId="0" xfId="0" applyNumberFormat="1" applyFont="1" applyFill="1" applyBorder="1"/>
    <xf numFmtId="0" fontId="41" fillId="3" borderId="30" xfId="0" applyFont="1" applyFill="1" applyBorder="1"/>
    <xf numFmtId="0" fontId="42" fillId="3" borderId="0" xfId="0" applyFont="1" applyFill="1" applyBorder="1" applyAlignment="1">
      <alignment horizontal="left"/>
    </xf>
    <xf numFmtId="0" fontId="41" fillId="3" borderId="0" xfId="0" applyFont="1" applyFill="1" applyBorder="1"/>
    <xf numFmtId="0" fontId="41" fillId="3" borderId="31" xfId="0" applyFont="1" applyFill="1" applyBorder="1"/>
    <xf numFmtId="0" fontId="41" fillId="3" borderId="32" xfId="0" applyFont="1" applyFill="1" applyBorder="1"/>
    <xf numFmtId="0" fontId="41" fillId="3" borderId="33" xfId="0" applyFont="1" applyFill="1" applyBorder="1"/>
    <xf numFmtId="0" fontId="0" fillId="0" borderId="9" xfId="0" applyBorder="1"/>
    <xf numFmtId="3" fontId="0" fillId="0" borderId="9" xfId="0" applyNumberFormat="1" applyBorder="1"/>
    <xf numFmtId="0" fontId="0" fillId="0" borderId="9" xfId="0" applyBorder="1" applyAlignment="1">
      <alignment horizontal="center"/>
    </xf>
    <xf numFmtId="0" fontId="5" fillId="0" borderId="0" xfId="0" applyFont="1" applyBorder="1" applyAlignment="1">
      <alignment horizontal="right"/>
    </xf>
    <xf numFmtId="0" fontId="5" fillId="0" borderId="0" xfId="0" applyFont="1" applyBorder="1"/>
    <xf numFmtId="3" fontId="5" fillId="0" borderId="0" xfId="0" applyNumberFormat="1" applyFont="1" applyBorder="1"/>
    <xf numFmtId="0" fontId="5" fillId="0" borderId="0" xfId="0" applyFont="1" applyBorder="1" applyAlignment="1"/>
    <xf numFmtId="0" fontId="9" fillId="0" borderId="1" xfId="0" applyFont="1" applyBorder="1" applyAlignment="1">
      <alignment horizontal="center"/>
    </xf>
    <xf numFmtId="3" fontId="9" fillId="0" borderId="1" xfId="0" applyNumberFormat="1" applyFont="1" applyBorder="1"/>
    <xf numFmtId="0" fontId="9" fillId="0" borderId="1" xfId="0" applyFont="1" applyBorder="1" applyAlignment="1">
      <alignment horizontal="center" vertical="center"/>
    </xf>
    <xf numFmtId="0" fontId="12" fillId="0" borderId="0" xfId="0" applyFont="1" applyAlignment="1">
      <alignment horizontal="center"/>
    </xf>
    <xf numFmtId="3" fontId="5" fillId="0" borderId="0" xfId="0" applyNumberFormat="1" applyFont="1" applyBorder="1" applyAlignment="1"/>
    <xf numFmtId="9" fontId="5" fillId="0" borderId="0" xfId="2" applyNumberFormat="1" applyFont="1" applyBorder="1" applyAlignment="1"/>
    <xf numFmtId="168" fontId="4" fillId="0" borderId="7" xfId="1" applyNumberFormat="1" applyFont="1" applyBorder="1"/>
    <xf numFmtId="168" fontId="4" fillId="0" borderId="7" xfId="0" applyNumberFormat="1" applyFont="1" applyBorder="1"/>
    <xf numFmtId="0" fontId="4" fillId="0" borderId="7" xfId="0" applyFont="1" applyBorder="1"/>
    <xf numFmtId="0" fontId="18" fillId="0" borderId="0" xfId="0" quotePrefix="1" applyFont="1" applyBorder="1" applyAlignment="1">
      <alignment horizontal="left"/>
    </xf>
    <xf numFmtId="0" fontId="4" fillId="0" borderId="7" xfId="0" applyFont="1" applyBorder="1" applyAlignment="1">
      <alignment horizontal="left" vertical="center" wrapText="1"/>
    </xf>
    <xf numFmtId="0" fontId="7" fillId="0" borderId="0" xfId="0" applyFont="1" applyFill="1" applyBorder="1"/>
    <xf numFmtId="3" fontId="7" fillId="0" borderId="7" xfId="0" applyNumberFormat="1" applyFont="1" applyBorder="1"/>
    <xf numFmtId="3" fontId="7" fillId="0" borderId="6" xfId="0" applyNumberFormat="1" applyFont="1" applyBorder="1"/>
    <xf numFmtId="176" fontId="5" fillId="0" borderId="0" xfId="0" applyNumberFormat="1" applyFont="1"/>
    <xf numFmtId="176" fontId="7" fillId="0" borderId="7" xfId="0" applyNumberFormat="1" applyFont="1" applyBorder="1"/>
    <xf numFmtId="3" fontId="5" fillId="0" borderId="0" xfId="0" applyNumberFormat="1" applyFont="1"/>
    <xf numFmtId="0" fontId="9" fillId="0" borderId="9" xfId="0" applyFont="1" applyBorder="1"/>
    <xf numFmtId="0" fontId="0" fillId="0" borderId="0" xfId="0" applyAlignment="1">
      <alignment horizontal="center" vertical="center"/>
    </xf>
    <xf numFmtId="0" fontId="9" fillId="0" borderId="0" xfId="0" applyFont="1" applyAlignment="1">
      <alignment horizontal="center" vertical="center"/>
    </xf>
    <xf numFmtId="4" fontId="8" fillId="0" borderId="0" xfId="0" applyNumberFormat="1" applyFont="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justify" vertical="center" wrapText="1"/>
    </xf>
    <xf numFmtId="0" fontId="27" fillId="0" borderId="12" xfId="0" applyFont="1" applyBorder="1" applyAlignment="1">
      <alignment horizontal="center" vertical="center"/>
    </xf>
    <xf numFmtId="0" fontId="27" fillId="0" borderId="12" xfId="0" applyFont="1" applyBorder="1" applyAlignment="1">
      <alignment horizontal="center" vertical="center" wrapText="1"/>
    </xf>
    <xf numFmtId="4" fontId="12"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4" fontId="27" fillId="0" borderId="12" xfId="0" applyNumberFormat="1" applyFont="1" applyBorder="1" applyAlignment="1">
      <alignment horizontal="center" vertical="center"/>
    </xf>
    <xf numFmtId="0" fontId="9" fillId="0" borderId="12" xfId="0" applyFont="1" applyBorder="1" applyAlignment="1">
      <alignment horizontal="justify" vertical="center" wrapText="1"/>
    </xf>
    <xf numFmtId="0" fontId="17" fillId="0" borderId="0" xfId="0" applyFont="1"/>
    <xf numFmtId="0" fontId="7" fillId="0" borderId="0" xfId="0" applyFont="1"/>
    <xf numFmtId="3" fontId="7" fillId="0" borderId="0" xfId="0" applyNumberFormat="1" applyFont="1"/>
    <xf numFmtId="0" fontId="17" fillId="0" borderId="0" xfId="0" quotePrefix="1" applyFont="1" applyAlignment="1">
      <alignment horizontal="left"/>
    </xf>
    <xf numFmtId="0" fontId="17" fillId="0" borderId="0" xfId="0" applyFont="1" applyAlignment="1">
      <alignment horizontal="left"/>
    </xf>
    <xf numFmtId="3" fontId="17" fillId="0" borderId="0" xfId="0" applyNumberFormat="1" applyFont="1" applyBorder="1"/>
    <xf numFmtId="3" fontId="17" fillId="0" borderId="6" xfId="0" applyNumberFormat="1" applyFont="1" applyBorder="1"/>
    <xf numFmtId="0" fontId="17" fillId="0" borderId="0" xfId="0" applyFont="1" applyBorder="1"/>
    <xf numFmtId="0" fontId="18" fillId="0" borderId="0" xfId="0" applyFont="1" applyAlignment="1">
      <alignment horizontal="right"/>
    </xf>
    <xf numFmtId="0" fontId="18" fillId="0" borderId="0" xfId="0" applyFont="1" applyBorder="1" applyAlignment="1">
      <alignment horizontal="right"/>
    </xf>
    <xf numFmtId="0" fontId="18" fillId="0" borderId="0" xfId="0" quotePrefix="1" applyFont="1" applyAlignment="1">
      <alignment horizontal="right"/>
    </xf>
    <xf numFmtId="0" fontId="18" fillId="0" borderId="0" xfId="0" quotePrefix="1" applyFont="1" applyBorder="1" applyAlignment="1">
      <alignment horizontal="right"/>
    </xf>
    <xf numFmtId="0" fontId="17" fillId="0" borderId="0" xfId="0" applyFont="1" applyBorder="1" applyAlignment="1">
      <alignment horizontal="justify"/>
    </xf>
    <xf numFmtId="3" fontId="17" fillId="0" borderId="13" xfId="0" applyNumberFormat="1" applyFont="1" applyBorder="1"/>
    <xf numFmtId="0" fontId="21" fillId="0" borderId="0" xfId="0" applyFont="1" applyBorder="1" applyAlignment="1">
      <alignment horizontal="right" vertical="center"/>
    </xf>
    <xf numFmtId="0" fontId="4" fillId="0" borderId="0" xfId="0" applyFont="1" applyAlignment="1">
      <alignment horizontal="right" vertical="center"/>
    </xf>
    <xf numFmtId="0" fontId="12" fillId="0" borderId="0" xfId="0" applyFont="1" applyAlignment="1">
      <alignment horizontal="center" vertical="center"/>
    </xf>
    <xf numFmtId="0" fontId="8" fillId="0" borderId="0" xfId="0" applyFont="1"/>
    <xf numFmtId="166" fontId="0" fillId="0" borderId="0" xfId="2" applyNumberFormat="1" applyFont="1" applyBorder="1"/>
    <xf numFmtId="166" fontId="43" fillId="0" borderId="0" xfId="2" applyNumberFormat="1" applyFont="1" applyBorder="1"/>
    <xf numFmtId="166" fontId="44" fillId="0" borderId="0" xfId="2" applyNumberFormat="1" applyFont="1" applyBorder="1"/>
    <xf numFmtId="0" fontId="45" fillId="0" borderId="0" xfId="0" applyFont="1" applyBorder="1" applyAlignment="1">
      <alignment horizontal="right"/>
    </xf>
    <xf numFmtId="166" fontId="44" fillId="0" borderId="34" xfId="2" applyNumberFormat="1" applyFont="1" applyBorder="1"/>
    <xf numFmtId="166" fontId="44" fillId="0" borderId="35" xfId="2" applyNumberFormat="1" applyFont="1" applyBorder="1"/>
    <xf numFmtId="0" fontId="44" fillId="0" borderId="0" xfId="0" applyFont="1"/>
    <xf numFmtId="0" fontId="4" fillId="0" borderId="0" xfId="0" applyFont="1" applyAlignment="1">
      <alignment horizontal="center" vertical="center"/>
    </xf>
    <xf numFmtId="0" fontId="15" fillId="0" borderId="0" xfId="0" applyFont="1" applyBorder="1" applyAlignment="1">
      <alignment horizontal="center"/>
    </xf>
    <xf numFmtId="0" fontId="18" fillId="0" borderId="0" xfId="0" applyFont="1" applyBorder="1" applyAlignment="1">
      <alignment horizontal="center" vertical="center"/>
    </xf>
    <xf numFmtId="3" fontId="18" fillId="0" borderId="0" xfId="0" applyNumberFormat="1" applyFont="1" applyBorder="1" applyAlignment="1">
      <alignment horizontal="center"/>
    </xf>
    <xf numFmtId="166" fontId="45" fillId="0" borderId="0" xfId="2" applyNumberFormat="1" applyFont="1" applyBorder="1" applyAlignment="1">
      <alignment horizontal="right"/>
    </xf>
    <xf numFmtId="166" fontId="18" fillId="0" borderId="0" xfId="2" applyNumberFormat="1" applyFont="1" applyBorder="1" applyAlignment="1">
      <alignment horizontal="right"/>
    </xf>
    <xf numFmtId="3" fontId="9" fillId="0" borderId="0" xfId="0" applyNumberFormat="1" applyFont="1"/>
    <xf numFmtId="0" fontId="18" fillId="0" borderId="5" xfId="0" applyFont="1" applyBorder="1"/>
    <xf numFmtId="166" fontId="45" fillId="0" borderId="36" xfId="2" applyNumberFormat="1" applyFont="1" applyBorder="1" applyAlignment="1">
      <alignment horizontal="right"/>
    </xf>
    <xf numFmtId="3" fontId="21" fillId="0" borderId="13" xfId="0" applyNumberFormat="1" applyFont="1" applyBorder="1"/>
    <xf numFmtId="166" fontId="46" fillId="0" borderId="34" xfId="2" applyNumberFormat="1" applyFont="1" applyBorder="1" applyAlignment="1">
      <alignment horizontal="right"/>
    </xf>
    <xf numFmtId="166" fontId="45" fillId="0" borderId="34" xfId="2" quotePrefix="1" applyNumberFormat="1" applyFont="1" applyBorder="1" applyAlignment="1">
      <alignment horizontal="right"/>
    </xf>
    <xf numFmtId="3" fontId="21" fillId="0" borderId="0" xfId="0" applyNumberFormat="1" applyFont="1" applyBorder="1"/>
    <xf numFmtId="166" fontId="46" fillId="0" borderId="0" xfId="2" applyNumberFormat="1" applyFont="1" applyBorder="1" applyAlignment="1">
      <alignment horizontal="right"/>
    </xf>
    <xf numFmtId="166" fontId="46" fillId="0" borderId="37" xfId="2" applyNumberFormat="1" applyFont="1" applyBorder="1" applyAlignment="1">
      <alignment horizontal="right"/>
    </xf>
    <xf numFmtId="3" fontId="21" fillId="0" borderId="6" xfId="0" applyNumberFormat="1" applyFont="1" applyBorder="1"/>
    <xf numFmtId="166" fontId="46" fillId="0" borderId="35" xfId="2" applyNumberFormat="1" applyFont="1" applyBorder="1" applyAlignment="1">
      <alignment horizontal="right"/>
    </xf>
    <xf numFmtId="0" fontId="18" fillId="0" borderId="0" xfId="0" applyFont="1" applyBorder="1" applyAlignment="1">
      <alignment horizontal="left" vertical="center"/>
    </xf>
    <xf numFmtId="0" fontId="21" fillId="0" borderId="0" xfId="0" applyFont="1" applyBorder="1" applyAlignment="1">
      <alignment horizontal="left"/>
    </xf>
    <xf numFmtId="0" fontId="18" fillId="0" borderId="0" xfId="0" applyFont="1" applyBorder="1" applyAlignment="1">
      <alignment horizontal="left" vertical="center" wrapText="1"/>
    </xf>
    <xf numFmtId="0" fontId="18" fillId="0" borderId="7" xfId="0" applyFont="1" applyBorder="1" applyAlignment="1">
      <alignment horizontal="center" vertical="center"/>
    </xf>
    <xf numFmtId="0" fontId="19" fillId="0" borderId="0" xfId="0" applyFont="1" applyBorder="1" applyAlignment="1">
      <alignment horizontal="center" vertical="center"/>
    </xf>
    <xf numFmtId="0" fontId="45" fillId="0" borderId="0" xfId="0" applyFont="1" applyAlignment="1">
      <alignment horizontal="center" vertical="center" wrapText="1"/>
    </xf>
    <xf numFmtId="0" fontId="43" fillId="0" borderId="0" xfId="0" applyFont="1"/>
    <xf numFmtId="0" fontId="43" fillId="0" borderId="0" xfId="0" applyFont="1" applyBorder="1"/>
    <xf numFmtId="3" fontId="43" fillId="0" borderId="0" xfId="0" applyNumberFormat="1" applyFont="1"/>
    <xf numFmtId="166" fontId="43" fillId="0" borderId="0" xfId="2" applyNumberFormat="1" applyFont="1"/>
    <xf numFmtId="166" fontId="44" fillId="0" borderId="0" xfId="2" applyNumberFormat="1" applyFont="1"/>
    <xf numFmtId="3" fontId="44" fillId="0" borderId="0" xfId="0" applyNumberFormat="1" applyFont="1" applyBorder="1"/>
    <xf numFmtId="0" fontId="13" fillId="0" borderId="0" xfId="0" applyFont="1" applyAlignment="1">
      <alignment horizontal="center" vertical="center"/>
    </xf>
    <xf numFmtId="0" fontId="18" fillId="0" borderId="0" xfId="0" applyFont="1" applyAlignment="1">
      <alignment horizontal="center" vertical="center"/>
    </xf>
    <xf numFmtId="0" fontId="45" fillId="0" borderId="0" xfId="0" applyFont="1" applyBorder="1" applyAlignment="1">
      <alignment horizontal="center" vertical="center"/>
    </xf>
    <xf numFmtId="0" fontId="18" fillId="0" borderId="0" xfId="0" quotePrefix="1" applyFont="1" applyAlignment="1">
      <alignment horizontal="center" vertical="center"/>
    </xf>
    <xf numFmtId="3" fontId="44" fillId="0" borderId="34" xfId="0" applyNumberFormat="1" applyFont="1" applyBorder="1"/>
    <xf numFmtId="3" fontId="44" fillId="0" borderId="37" xfId="0" applyNumberFormat="1" applyFont="1" applyBorder="1"/>
    <xf numFmtId="3" fontId="44" fillId="0" borderId="35" xfId="0" applyNumberFormat="1" applyFont="1" applyBorder="1"/>
    <xf numFmtId="3" fontId="43" fillId="0" borderId="34" xfId="0" applyNumberFormat="1" applyFont="1" applyBorder="1"/>
    <xf numFmtId="166" fontId="44" fillId="0" borderId="37" xfId="2" applyNumberFormat="1" applyFont="1" applyBorder="1"/>
    <xf numFmtId="166" fontId="43" fillId="0" borderId="34" xfId="2" applyNumberFormat="1" applyFont="1" applyBorder="1"/>
    <xf numFmtId="3" fontId="43" fillId="0" borderId="0" xfId="0" applyNumberFormat="1" applyFont="1" applyBorder="1"/>
    <xf numFmtId="0" fontId="44" fillId="0" borderId="0" xfId="0" applyFont="1" applyBorder="1"/>
    <xf numFmtId="3" fontId="45" fillId="0" borderId="0" xfId="0" applyNumberFormat="1" applyFont="1" applyBorder="1" applyAlignment="1">
      <alignment horizontal="right"/>
    </xf>
    <xf numFmtId="3" fontId="46" fillId="0" borderId="0" xfId="0" applyNumberFormat="1" applyFont="1" applyBorder="1" applyAlignment="1">
      <alignment horizontal="right"/>
    </xf>
    <xf numFmtId="0" fontId="15" fillId="0" borderId="0" xfId="0" applyFont="1" applyBorder="1" applyAlignment="1">
      <alignment horizontal="center" vertical="center"/>
    </xf>
    <xf numFmtId="0" fontId="0" fillId="0" borderId="0" xfId="0" applyBorder="1" applyAlignment="1">
      <alignment horizontal="center" vertical="center"/>
    </xf>
    <xf numFmtId="0" fontId="45" fillId="0" borderId="0" xfId="0" applyFont="1" applyBorder="1" applyAlignment="1">
      <alignment horizontal="center" vertical="center" wrapText="1"/>
    </xf>
    <xf numFmtId="0" fontId="18" fillId="0" borderId="36" xfId="0" applyFont="1" applyBorder="1"/>
    <xf numFmtId="3" fontId="46" fillId="0" borderId="34" xfId="0" applyNumberFormat="1" applyFont="1" applyBorder="1" applyAlignment="1">
      <alignment horizontal="right"/>
    </xf>
    <xf numFmtId="3" fontId="45" fillId="0" borderId="34" xfId="0" applyNumberFormat="1" applyFont="1" applyBorder="1" applyAlignment="1">
      <alignment horizontal="right"/>
    </xf>
    <xf numFmtId="3" fontId="45" fillId="0" borderId="36" xfId="0" applyNumberFormat="1" applyFont="1" applyBorder="1" applyAlignment="1">
      <alignment horizontal="right"/>
    </xf>
    <xf numFmtId="3" fontId="46" fillId="0" borderId="35" xfId="0" applyNumberFormat="1" applyFont="1" applyBorder="1" applyAlignment="1">
      <alignment horizontal="right"/>
    </xf>
    <xf numFmtId="166" fontId="45" fillId="0" borderId="0" xfId="2" applyNumberFormat="1" applyFont="1" applyBorder="1" applyAlignment="1">
      <alignment horizontal="center" vertical="center" wrapText="1"/>
    </xf>
    <xf numFmtId="166" fontId="18" fillId="0" borderId="36" xfId="2" applyNumberFormat="1" applyFont="1" applyBorder="1"/>
    <xf numFmtId="166" fontId="45" fillId="0" borderId="34" xfId="2" applyNumberFormat="1" applyFont="1" applyBorder="1" applyAlignment="1">
      <alignment horizontal="right"/>
    </xf>
    <xf numFmtId="166" fontId="0" fillId="0" borderId="0" xfId="0" applyNumberFormat="1"/>
    <xf numFmtId="166" fontId="0" fillId="0" borderId="0" xfId="0" applyNumberFormat="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21" xfId="0" applyFill="1" applyBorder="1"/>
    <xf numFmtId="0" fontId="41" fillId="4" borderId="14" xfId="0" applyFont="1" applyFill="1" applyBorder="1"/>
    <xf numFmtId="0" fontId="41" fillId="4" borderId="15" xfId="0" applyFont="1" applyFill="1" applyBorder="1"/>
    <xf numFmtId="0" fontId="41" fillId="4" borderId="16" xfId="0" applyFont="1" applyFill="1" applyBorder="1"/>
    <xf numFmtId="0" fontId="41" fillId="4" borderId="17" xfId="0" applyFont="1" applyFill="1" applyBorder="1"/>
    <xf numFmtId="3" fontId="41" fillId="4" borderId="0" xfId="0" applyNumberFormat="1" applyFont="1" applyFill="1" applyBorder="1"/>
    <xf numFmtId="0" fontId="41" fillId="4" borderId="18" xfId="0" applyFont="1" applyFill="1" applyBorder="1"/>
    <xf numFmtId="0" fontId="41" fillId="4" borderId="0" xfId="0" applyFont="1" applyFill="1" applyBorder="1"/>
    <xf numFmtId="0" fontId="41" fillId="4" borderId="19" xfId="0" applyFont="1" applyFill="1" applyBorder="1"/>
    <xf numFmtId="0" fontId="41" fillId="4" borderId="20" xfId="0" applyFont="1" applyFill="1" applyBorder="1"/>
    <xf numFmtId="0" fontId="41" fillId="4" borderId="21" xfId="0" applyFont="1" applyFill="1" applyBorder="1"/>
    <xf numFmtId="10" fontId="41" fillId="4" borderId="0" xfId="2" applyNumberFormat="1" applyFont="1" applyFill="1" applyBorder="1"/>
    <xf numFmtId="0" fontId="9" fillId="0" borderId="0" xfId="0" applyFont="1" applyBorder="1" applyAlignment="1">
      <alignment horizontal="left" vertical="center" wrapText="1"/>
    </xf>
    <xf numFmtId="166" fontId="9" fillId="0" borderId="0" xfId="2" applyNumberFormat="1" applyFont="1" applyBorder="1" applyAlignment="1">
      <alignment horizontal="left" vertical="center" wrapText="1"/>
    </xf>
    <xf numFmtId="0" fontId="41" fillId="4" borderId="0" xfId="0" applyFont="1" applyFill="1" applyBorder="1" applyAlignment="1">
      <alignment horizontal="left"/>
    </xf>
    <xf numFmtId="0" fontId="0" fillId="4" borderId="0" xfId="0" applyFill="1" applyBorder="1" applyAlignment="1">
      <alignment horizontal="left"/>
    </xf>
    <xf numFmtId="0" fontId="28" fillId="0" borderId="0" xfId="0" applyFont="1" applyBorder="1" applyAlignment="1"/>
    <xf numFmtId="176" fontId="0" fillId="0" borderId="0" xfId="0" applyNumberFormat="1" applyBorder="1"/>
    <xf numFmtId="0" fontId="9" fillId="0" borderId="0" xfId="0" applyFont="1" applyBorder="1" applyAlignment="1"/>
    <xf numFmtId="0" fontId="9" fillId="0" borderId="0" xfId="0" applyFont="1" applyBorder="1" applyAlignment="1">
      <alignment horizontal="center"/>
    </xf>
    <xf numFmtId="0" fontId="9" fillId="0" borderId="0" xfId="0" applyFont="1" applyBorder="1"/>
    <xf numFmtId="0" fontId="0" fillId="5" borderId="0" xfId="0" applyFill="1"/>
    <xf numFmtId="0" fontId="0" fillId="6" borderId="0" xfId="0" applyFill="1" applyBorder="1"/>
    <xf numFmtId="0" fontId="0" fillId="6" borderId="0" xfId="0" applyFill="1"/>
    <xf numFmtId="3" fontId="2" fillId="0" borderId="0" xfId="0" applyNumberFormat="1" applyFont="1" applyBorder="1"/>
    <xf numFmtId="3" fontId="0" fillId="0" borderId="7" xfId="0" applyNumberFormat="1" applyBorder="1"/>
    <xf numFmtId="0" fontId="5" fillId="0" borderId="7" xfId="0" applyFont="1" applyBorder="1" applyAlignment="1">
      <alignment horizontal="center" vertical="center"/>
    </xf>
    <xf numFmtId="0" fontId="9" fillId="0" borderId="7" xfId="0" quotePrefix="1" applyFont="1" applyBorder="1" applyAlignment="1">
      <alignment horizontal="center"/>
    </xf>
    <xf numFmtId="0" fontId="27" fillId="0" borderId="9" xfId="0" applyFont="1" applyBorder="1"/>
    <xf numFmtId="0" fontId="9" fillId="0" borderId="42" xfId="0" quotePrefix="1" applyFont="1" applyBorder="1" applyAlignment="1">
      <alignment horizontal="center"/>
    </xf>
    <xf numFmtId="0" fontId="5" fillId="0" borderId="43" xfId="0" applyFont="1" applyBorder="1" applyAlignment="1">
      <alignment horizontal="center" vertical="center"/>
    </xf>
    <xf numFmtId="0" fontId="27" fillId="0" borderId="0" xfId="0" applyFont="1" applyBorder="1"/>
    <xf numFmtId="0" fontId="13" fillId="0" borderId="44" xfId="0" applyFont="1" applyBorder="1" applyAlignment="1">
      <alignment horizontal="center"/>
    </xf>
    <xf numFmtId="0" fontId="13" fillId="0" borderId="45" xfId="0" applyFont="1" applyBorder="1" applyAlignment="1">
      <alignment horizontal="centerContinuous" vertical="center" wrapText="1"/>
    </xf>
    <xf numFmtId="0" fontId="5" fillId="0" borderId="46" xfId="0" applyFont="1" applyBorder="1" applyAlignment="1">
      <alignment horizontal="centerContinuous" vertical="center" wrapText="1"/>
    </xf>
    <xf numFmtId="0" fontId="9" fillId="0" borderId="45" xfId="0" applyFont="1" applyBorder="1"/>
    <xf numFmtId="0" fontId="46" fillId="0" borderId="45" xfId="0" applyFont="1" applyBorder="1"/>
    <xf numFmtId="0" fontId="46" fillId="0" borderId="45" xfId="0" applyFont="1" applyBorder="1" applyAlignment="1">
      <alignment horizontal="left" vertical="center" wrapText="1"/>
    </xf>
    <xf numFmtId="0" fontId="18" fillId="0" borderId="45" xfId="0" applyFont="1" applyBorder="1"/>
    <xf numFmtId="0" fontId="5" fillId="0" borderId="5" xfId="0" applyFont="1" applyBorder="1" applyAlignment="1">
      <alignment horizontal="center"/>
    </xf>
    <xf numFmtId="0" fontId="29" fillId="0" borderId="0" xfId="0" applyFont="1" applyBorder="1"/>
    <xf numFmtId="0" fontId="9" fillId="0" borderId="0" xfId="0" applyFont="1" applyBorder="1" applyAlignment="1">
      <alignment vertical="center" wrapText="1"/>
    </xf>
    <xf numFmtId="9" fontId="0" fillId="0" borderId="0" xfId="0" applyNumberFormat="1" applyBorder="1"/>
    <xf numFmtId="0" fontId="29" fillId="0" borderId="0" xfId="0" applyFont="1" applyBorder="1" applyAlignment="1">
      <alignment vertical="center" wrapText="1"/>
    </xf>
    <xf numFmtId="9" fontId="0" fillId="0" borderId="0" xfId="2" applyFont="1" applyBorder="1"/>
    <xf numFmtId="2" fontId="0" fillId="0" borderId="0" xfId="0" applyNumberFormat="1" applyBorder="1"/>
    <xf numFmtId="8" fontId="0" fillId="0" borderId="0" xfId="0" applyNumberFormat="1" applyBorder="1"/>
    <xf numFmtId="0" fontId="9" fillId="0" borderId="0" xfId="0" applyFont="1" applyFill="1" applyBorder="1" applyAlignment="1"/>
    <xf numFmtId="0" fontId="5" fillId="0" borderId="0" xfId="0" applyFont="1" applyBorder="1" applyAlignment="1">
      <alignment horizontal="left"/>
    </xf>
    <xf numFmtId="0" fontId="5" fillId="0" borderId="0" xfId="0" applyFont="1" applyFill="1" applyBorder="1" applyAlignment="1"/>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178" fontId="0" fillId="0" borderId="0" xfId="1" applyNumberFormat="1" applyFont="1" applyBorder="1"/>
    <xf numFmtId="178" fontId="0" fillId="0" borderId="0" xfId="0" applyNumberFormat="1" applyBorder="1"/>
    <xf numFmtId="0" fontId="29" fillId="0" borderId="47" xfId="0" applyFont="1" applyBorder="1"/>
    <xf numFmtId="0" fontId="0" fillId="0" borderId="47" xfId="0" applyBorder="1" applyAlignment="1">
      <alignment horizontal="center"/>
    </xf>
    <xf numFmtId="0" fontId="0" fillId="0" borderId="47" xfId="0" applyBorder="1"/>
    <xf numFmtId="3" fontId="0" fillId="0" borderId="47" xfId="0" applyNumberFormat="1" applyBorder="1"/>
    <xf numFmtId="0" fontId="0" fillId="0" borderId="7" xfId="0" applyBorder="1" applyAlignment="1">
      <alignment vertical="center" wrapText="1"/>
    </xf>
    <xf numFmtId="3" fontId="3" fillId="0" borderId="7" xfId="0" applyNumberFormat="1" applyFont="1" applyBorder="1" applyAlignment="1">
      <alignment horizontal="center" vertical="center" wrapText="1"/>
    </xf>
    <xf numFmtId="3" fontId="26" fillId="0" borderId="7" xfId="0" applyNumberFormat="1" applyFont="1" applyBorder="1" applyAlignment="1">
      <alignment horizontal="center" vertical="center" wrapText="1"/>
    </xf>
    <xf numFmtId="10" fontId="0" fillId="0" borderId="5" xfId="0" applyNumberFormat="1" applyBorder="1"/>
    <xf numFmtId="0" fontId="5" fillId="0" borderId="7" xfId="0" applyFont="1" applyBorder="1"/>
    <xf numFmtId="10" fontId="0" fillId="0" borderId="7" xfId="0" applyNumberFormat="1" applyBorder="1"/>
    <xf numFmtId="0" fontId="3" fillId="0" borderId="7" xfId="0" applyFont="1" applyBorder="1" applyAlignment="1">
      <alignment vertical="center" wrapText="1"/>
    </xf>
    <xf numFmtId="3" fontId="3" fillId="0" borderId="7" xfId="0" applyNumberFormat="1" applyFont="1" applyBorder="1" applyAlignment="1">
      <alignment vertical="center" wrapText="1"/>
    </xf>
    <xf numFmtId="0" fontId="5" fillId="0" borderId="7" xfId="0" applyFont="1" applyBorder="1" applyAlignment="1">
      <alignment horizontal="center" vertical="center" wrapText="1"/>
    </xf>
    <xf numFmtId="9" fontId="0" fillId="0" borderId="5" xfId="2" applyFont="1" applyBorder="1"/>
    <xf numFmtId="0" fontId="0" fillId="0" borderId="7" xfId="0" applyBorder="1"/>
    <xf numFmtId="165" fontId="0" fillId="0" borderId="0" xfId="1" applyFont="1" applyBorder="1"/>
    <xf numFmtId="0" fontId="5" fillId="0" borderId="0" xfId="0" applyFont="1" applyBorder="1" applyAlignment="1">
      <alignment horizontal="center"/>
    </xf>
    <xf numFmtId="0" fontId="5" fillId="0" borderId="7" xfId="0" applyFont="1" applyFill="1" applyBorder="1" applyAlignment="1">
      <alignment horizontal="center" vertical="center" wrapText="1"/>
    </xf>
    <xf numFmtId="177" fontId="0" fillId="0" borderId="0" xfId="0" applyNumberFormat="1" applyBorder="1"/>
    <xf numFmtId="181" fontId="0" fillId="0" borderId="0" xfId="0" applyNumberFormat="1" applyBorder="1"/>
    <xf numFmtId="0" fontId="9" fillId="0" borderId="7" xfId="0" applyFont="1" applyBorder="1" applyAlignment="1">
      <alignment horizontal="center" vertical="center"/>
    </xf>
    <xf numFmtId="176" fontId="0" fillId="8" borderId="0" xfId="0" applyNumberFormat="1" applyFill="1" applyBorder="1"/>
    <xf numFmtId="0" fontId="9" fillId="0" borderId="5" xfId="0" applyFont="1" applyBorder="1" applyAlignment="1">
      <alignment horizontal="left" vertical="center" wrapText="1"/>
    </xf>
    <xf numFmtId="3" fontId="5" fillId="0" borderId="5"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5" xfId="0" applyFont="1" applyBorder="1"/>
    <xf numFmtId="168" fontId="0" fillId="0" borderId="5" xfId="0" applyNumberFormat="1" applyBorder="1"/>
    <xf numFmtId="0" fontId="9" fillId="0" borderId="7" xfId="0" applyFont="1" applyBorder="1"/>
    <xf numFmtId="9" fontId="9" fillId="0" borderId="7" xfId="0" applyNumberFormat="1" applyFont="1" applyBorder="1"/>
    <xf numFmtId="0" fontId="7" fillId="0" borderId="0" xfId="0" applyFont="1" applyBorder="1" applyAlignment="1">
      <alignment horizontal="left"/>
    </xf>
    <xf numFmtId="176" fontId="0" fillId="8" borderId="7" xfId="0" applyNumberFormat="1" applyFill="1" applyBorder="1"/>
    <xf numFmtId="0" fontId="5" fillId="0" borderId="7" xfId="0" applyFont="1" applyFill="1" applyBorder="1"/>
    <xf numFmtId="168" fontId="0" fillId="0" borderId="7" xfId="0" applyNumberFormat="1" applyBorder="1"/>
    <xf numFmtId="9" fontId="0" fillId="0" borderId="7" xfId="0" applyNumberFormat="1" applyBorder="1"/>
    <xf numFmtId="3" fontId="5" fillId="0" borderId="7" xfId="0" applyNumberFormat="1" applyFont="1" applyBorder="1"/>
    <xf numFmtId="0" fontId="18" fillId="0" borderId="7" xfId="0" applyFont="1" applyBorder="1" applyAlignment="1">
      <alignment horizontal="center" vertical="center" wrapText="1"/>
    </xf>
    <xf numFmtId="168" fontId="18" fillId="0" borderId="7" xfId="1" applyNumberFormat="1" applyFont="1" applyBorder="1"/>
    <xf numFmtId="168" fontId="9" fillId="0" borderId="0" xfId="1" applyNumberFormat="1" applyFont="1" applyBorder="1"/>
    <xf numFmtId="168" fontId="9" fillId="0" borderId="5" xfId="1" applyNumberFormat="1" applyFont="1" applyBorder="1"/>
    <xf numFmtId="0" fontId="18" fillId="0" borderId="0" xfId="0" applyFont="1" applyFill="1" applyBorder="1"/>
    <xf numFmtId="3" fontId="9" fillId="0" borderId="0" xfId="0" applyNumberFormat="1" applyFont="1" applyBorder="1"/>
    <xf numFmtId="0" fontId="18" fillId="0" borderId="7" xfId="0" applyFont="1" applyFill="1" applyBorder="1"/>
    <xf numFmtId="3" fontId="9" fillId="0" borderId="7" xfId="0" applyNumberFormat="1" applyFont="1" applyBorder="1"/>
    <xf numFmtId="0" fontId="18" fillId="0" borderId="7" xfId="0" applyFont="1" applyBorder="1" applyAlignment="1">
      <alignment horizontal="center" vertical="center" wrapText="1"/>
    </xf>
    <xf numFmtId="9" fontId="0" fillId="0" borderId="1" xfId="0" applyNumberFormat="1" applyBorder="1"/>
    <xf numFmtId="0" fontId="48" fillId="0" borderId="1" xfId="0" applyFont="1" applyBorder="1"/>
    <xf numFmtId="3" fontId="48" fillId="0" borderId="1" xfId="0" applyNumberFormat="1" applyFont="1" applyBorder="1"/>
    <xf numFmtId="0" fontId="9" fillId="0" borderId="10" xfId="0" applyFont="1" applyBorder="1"/>
    <xf numFmtId="0" fontId="9" fillId="0" borderId="10" xfId="0" applyFont="1" applyBorder="1" applyAlignment="1">
      <alignment horizontal="left"/>
    </xf>
    <xf numFmtId="0" fontId="47" fillId="0" borderId="7" xfId="0" applyFont="1" applyBorder="1"/>
    <xf numFmtId="3" fontId="47" fillId="0" borderId="7" xfId="0" applyNumberFormat="1" applyFont="1" applyBorder="1"/>
    <xf numFmtId="0" fontId="47" fillId="0" borderId="0" xfId="0" applyFont="1"/>
    <xf numFmtId="0" fontId="49" fillId="0" borderId="41" xfId="0" applyFont="1" applyBorder="1"/>
    <xf numFmtId="3" fontId="47" fillId="0" borderId="41" xfId="0" applyNumberFormat="1" applyFont="1" applyBorder="1"/>
    <xf numFmtId="182" fontId="50" fillId="0" borderId="49" xfId="0" applyNumberFormat="1" applyFont="1" applyFill="1" applyBorder="1" applyAlignment="1" applyProtection="1">
      <protection hidden="1"/>
    </xf>
    <xf numFmtId="182" fontId="50" fillId="0" borderId="50" xfId="0" applyNumberFormat="1" applyFont="1" applyFill="1" applyBorder="1" applyAlignment="1" applyProtection="1">
      <protection hidden="1"/>
    </xf>
    <xf numFmtId="0" fontId="51" fillId="0" borderId="0" xfId="0" applyFont="1" applyFill="1" applyBorder="1"/>
    <xf numFmtId="41" fontId="2" fillId="0" borderId="1" xfId="3" applyNumberFormat="1" applyFont="1" applyFill="1" applyBorder="1" applyAlignment="1" applyProtection="1">
      <alignment horizontal="left" indent="1"/>
      <protection hidden="1"/>
    </xf>
    <xf numFmtId="0" fontId="51" fillId="0" borderId="1" xfId="0" applyFont="1" applyFill="1" applyBorder="1"/>
    <xf numFmtId="41" fontId="48" fillId="0" borderId="1" xfId="3" applyNumberFormat="1" applyFont="1" applyFill="1" applyBorder="1" applyAlignment="1" applyProtection="1">
      <alignment horizontal="left" indent="1"/>
      <protection hidden="1"/>
    </xf>
    <xf numFmtId="10" fontId="48" fillId="0" borderId="1" xfId="2" applyNumberFormat="1" applyFont="1" applyFill="1" applyBorder="1" applyAlignment="1" applyProtection="1">
      <alignment horizontal="right" indent="1"/>
      <protection hidden="1"/>
    </xf>
    <xf numFmtId="10" fontId="52" fillId="0" borderId="1" xfId="0" applyNumberFormat="1" applyFont="1" applyFill="1" applyBorder="1"/>
    <xf numFmtId="0" fontId="7" fillId="0" borderId="1" xfId="0" applyFont="1" applyFill="1" applyBorder="1" applyAlignment="1" applyProtection="1">
      <alignment horizontal="center"/>
      <protection hidden="1"/>
    </xf>
    <xf numFmtId="182" fontId="7" fillId="0" borderId="1" xfId="0" applyNumberFormat="1" applyFont="1" applyFill="1" applyBorder="1" applyAlignment="1" applyProtection="1">
      <alignment horizontal="center"/>
      <protection hidden="1"/>
    </xf>
    <xf numFmtId="10" fontId="2" fillId="0" borderId="1" xfId="0" applyNumberFormat="1" applyFont="1" applyFill="1" applyBorder="1" applyAlignment="1" applyProtection="1">
      <alignment horizontal="center"/>
      <protection locked="0"/>
    </xf>
    <xf numFmtId="0" fontId="54" fillId="0" borderId="1" xfId="0" applyFont="1" applyFill="1" applyBorder="1"/>
    <xf numFmtId="182" fontId="7" fillId="0" borderId="1" xfId="0" applyNumberFormat="1" applyFont="1" applyFill="1" applyBorder="1" applyAlignment="1" applyProtection="1">
      <alignment horizontal="left"/>
      <protection hidden="1"/>
    </xf>
    <xf numFmtId="10" fontId="2" fillId="0" borderId="1" xfId="2" applyNumberFormat="1" applyFont="1" applyFill="1" applyBorder="1" applyAlignment="1" applyProtection="1">
      <alignment horizontal="right"/>
      <protection locked="0"/>
    </xf>
    <xf numFmtId="1" fontId="2" fillId="0" borderId="1" xfId="2" applyNumberFormat="1" applyFont="1" applyFill="1" applyBorder="1" applyAlignment="1" applyProtection="1">
      <alignment horizontal="right"/>
      <protection locked="0"/>
    </xf>
    <xf numFmtId="0" fontId="54" fillId="0" borderId="0" xfId="0" applyFont="1" applyFill="1" applyBorder="1" applyAlignment="1">
      <alignment horizontal="right"/>
    </xf>
    <xf numFmtId="9" fontId="2" fillId="0" borderId="1" xfId="2" applyNumberFormat="1" applyFont="1" applyFill="1" applyBorder="1" applyAlignment="1" applyProtection="1">
      <alignment horizontal="right"/>
      <protection locked="0"/>
    </xf>
    <xf numFmtId="1" fontId="2" fillId="0" borderId="0" xfId="2" applyNumberFormat="1" applyFont="1" applyFill="1" applyBorder="1" applyAlignment="1" applyProtection="1">
      <alignment horizontal="right"/>
      <protection locked="0"/>
    </xf>
    <xf numFmtId="0" fontId="48" fillId="0" borderId="1" xfId="0" applyFont="1" applyBorder="1" applyAlignment="1">
      <alignment horizontal="left" vertical="center" wrapText="1"/>
    </xf>
    <xf numFmtId="0" fontId="48" fillId="0" borderId="1" xfId="0" applyFont="1" applyFill="1" applyBorder="1" applyAlignment="1">
      <alignment horizontal="left" vertical="center" wrapText="1"/>
    </xf>
    <xf numFmtId="183" fontId="2" fillId="0" borderId="1" xfId="2" applyNumberFormat="1" applyFont="1" applyFill="1" applyBorder="1" applyAlignment="1" applyProtection="1">
      <alignment horizontal="right"/>
      <protection locked="0"/>
    </xf>
    <xf numFmtId="183" fontId="18" fillId="0" borderId="7" xfId="0" quotePrefix="1" applyNumberFormat="1" applyFont="1" applyBorder="1" applyAlignment="1">
      <alignment horizontal="center" vertical="center" wrapText="1"/>
    </xf>
    <xf numFmtId="0" fontId="18" fillId="0" borderId="7" xfId="0" quotePrefix="1" applyFont="1" applyBorder="1" applyAlignment="1">
      <alignment horizontal="center" wrapText="1"/>
    </xf>
    <xf numFmtId="0" fontId="54" fillId="0" borderId="1" xfId="0" applyFont="1" applyFill="1" applyBorder="1" applyAlignment="1" applyProtection="1">
      <alignment horizontal="left"/>
      <protection locked="0"/>
    </xf>
    <xf numFmtId="0" fontId="51" fillId="0" borderId="0" xfId="0" applyFont="1" applyFill="1" applyBorder="1" applyAlignment="1">
      <alignment horizontal="center"/>
    </xf>
    <xf numFmtId="182" fontId="7" fillId="0" borderId="1" xfId="0" applyNumberFormat="1" applyFont="1" applyFill="1" applyBorder="1" applyAlignment="1" applyProtection="1">
      <alignment horizontal="left"/>
      <protection hidden="1"/>
    </xf>
    <xf numFmtId="182" fontId="7" fillId="0" borderId="0" xfId="0" applyNumberFormat="1" applyFont="1" applyFill="1" applyBorder="1" applyAlignment="1" applyProtection="1">
      <alignment horizontal="left"/>
      <protection hidden="1"/>
    </xf>
    <xf numFmtId="182" fontId="7" fillId="0" borderId="1" xfId="0" applyNumberFormat="1" applyFont="1" applyFill="1" applyBorder="1" applyAlignment="1" applyProtection="1">
      <alignment horizontal="center"/>
      <protection hidden="1"/>
    </xf>
    <xf numFmtId="182" fontId="7" fillId="0" borderId="10" xfId="0" applyNumberFormat="1" applyFont="1" applyFill="1" applyBorder="1" applyAlignment="1" applyProtection="1">
      <alignment horizontal="left"/>
      <protection hidden="1"/>
    </xf>
    <xf numFmtId="182" fontId="7" fillId="0" borderId="11" xfId="0" applyNumberFormat="1" applyFont="1" applyFill="1" applyBorder="1" applyAlignment="1" applyProtection="1">
      <alignment horizontal="left"/>
      <protection hidden="1"/>
    </xf>
    <xf numFmtId="182" fontId="7" fillId="0" borderId="0" xfId="0" applyNumberFormat="1" applyFont="1" applyFill="1" applyBorder="1" applyAlignment="1" applyProtection="1">
      <alignment horizontal="center"/>
      <protection hidden="1"/>
    </xf>
    <xf numFmtId="182" fontId="53" fillId="0" borderId="48" xfId="0" applyNumberFormat="1" applyFont="1" applyFill="1" applyBorder="1" applyAlignment="1" applyProtection="1">
      <alignment horizontal="center"/>
      <protection hidden="1"/>
    </xf>
    <xf numFmtId="182" fontId="53" fillId="0" borderId="49" xfId="0" applyNumberFormat="1" applyFont="1" applyFill="1" applyBorder="1" applyAlignment="1" applyProtection="1">
      <alignment horizontal="center"/>
      <protection hidden="1"/>
    </xf>
    <xf numFmtId="182" fontId="7" fillId="0" borderId="10" xfId="0" applyNumberFormat="1" applyFont="1" applyFill="1" applyBorder="1" applyAlignment="1" applyProtection="1">
      <alignment horizontal="center"/>
      <protection hidden="1"/>
    </xf>
    <xf numFmtId="182" fontId="7" fillId="0" borderId="11" xfId="0" applyNumberFormat="1" applyFont="1" applyFill="1" applyBorder="1" applyAlignment="1" applyProtection="1">
      <alignment horizontal="center"/>
      <protection hidden="1"/>
    </xf>
    <xf numFmtId="182" fontId="7" fillId="0" borderId="7" xfId="0" applyNumberFormat="1" applyFont="1" applyFill="1" applyBorder="1" applyAlignment="1" applyProtection="1">
      <alignment horizontal="center"/>
      <protection hidden="1"/>
    </xf>
    <xf numFmtId="0" fontId="15" fillId="0" borderId="0" xfId="0" applyFont="1" applyFill="1" applyBorder="1" applyAlignment="1">
      <alignment horizontal="center"/>
    </xf>
    <xf numFmtId="0" fontId="25" fillId="0" borderId="7" xfId="0" applyFont="1" applyBorder="1" applyAlignment="1">
      <alignment horizontal="center" vertical="center" wrapText="1"/>
    </xf>
    <xf numFmtId="0" fontId="25" fillId="0" borderId="7" xfId="0" quotePrefix="1" applyFont="1" applyBorder="1" applyAlignment="1">
      <alignment horizontal="center" vertical="center" wrapText="1"/>
    </xf>
    <xf numFmtId="0" fontId="22" fillId="0" borderId="0" xfId="0" applyFont="1" applyBorder="1" applyAlignment="1">
      <alignment horizontal="left"/>
    </xf>
    <xf numFmtId="0" fontId="38" fillId="0" borderId="0" xfId="0" applyFont="1" applyBorder="1" applyAlignment="1">
      <alignment horizontal="left"/>
    </xf>
    <xf numFmtId="0" fontId="22" fillId="0" borderId="0" xfId="0" quotePrefix="1" applyFont="1" applyBorder="1" applyAlignment="1">
      <alignment horizontal="left"/>
    </xf>
    <xf numFmtId="0" fontId="24" fillId="0" borderId="0" xfId="0" applyFont="1" applyBorder="1" applyAlignment="1">
      <alignment horizontal="left"/>
    </xf>
    <xf numFmtId="0" fontId="13" fillId="0" borderId="7" xfId="0" applyFont="1" applyBorder="1" applyAlignment="1">
      <alignment horizontal="center" vertical="center" wrapText="1"/>
    </xf>
    <xf numFmtId="0" fontId="18" fillId="0" borderId="0" xfId="0" quotePrefix="1" applyFont="1" applyBorder="1" applyAlignment="1">
      <alignment horizontal="center"/>
    </xf>
    <xf numFmtId="0" fontId="18" fillId="0" borderId="7" xfId="0" applyFont="1" applyBorder="1" applyAlignment="1">
      <alignment horizontal="center"/>
    </xf>
    <xf numFmtId="0" fontId="38" fillId="0" borderId="7" xfId="0" applyFont="1" applyBorder="1" applyAlignment="1">
      <alignment horizontal="left"/>
    </xf>
    <xf numFmtId="0" fontId="38" fillId="0" borderId="7" xfId="0" quotePrefix="1" applyFont="1" applyBorder="1" applyAlignment="1">
      <alignment horizontal="left"/>
    </xf>
    <xf numFmtId="0" fontId="18" fillId="0" borderId="9" xfId="0" applyFont="1" applyBorder="1" applyAlignment="1">
      <alignment horizontal="center" vertical="center" wrapText="1"/>
    </xf>
    <xf numFmtId="0" fontId="18" fillId="0" borderId="9" xfId="0" quotePrefix="1" applyFont="1" applyBorder="1" applyAlignment="1">
      <alignment horizontal="center" vertical="center" wrapText="1"/>
    </xf>
    <xf numFmtId="0" fontId="18" fillId="0" borderId="5" xfId="0" quotePrefix="1" applyFont="1" applyBorder="1" applyAlignment="1">
      <alignment horizontal="center" vertical="center" wrapText="1"/>
    </xf>
    <xf numFmtId="0" fontId="24" fillId="0" borderId="0" xfId="0" applyFont="1" applyBorder="1" applyAlignment="1">
      <alignment horizontal="left" vertical="center" wrapText="1"/>
    </xf>
    <xf numFmtId="0" fontId="17" fillId="0" borderId="7" xfId="0" applyFont="1" applyBorder="1" applyAlignment="1">
      <alignment horizontal="left" vertical="center" wrapText="1"/>
    </xf>
    <xf numFmtId="0" fontId="19" fillId="0" borderId="5" xfId="0" applyFont="1" applyBorder="1" applyAlignment="1">
      <alignment horizontal="center"/>
    </xf>
    <xf numFmtId="0" fontId="19" fillId="0" borderId="5" xfId="0" quotePrefix="1" applyFont="1" applyBorder="1" applyAlignment="1">
      <alignment horizontal="center"/>
    </xf>
    <xf numFmtId="0" fontId="38" fillId="0" borderId="0" xfId="0" quotePrefix="1" applyFont="1" applyBorder="1" applyAlignment="1">
      <alignment horizontal="left"/>
    </xf>
    <xf numFmtId="0" fontId="18" fillId="0" borderId="5" xfId="0" quotePrefix="1" applyFont="1" applyBorder="1" applyAlignment="1">
      <alignment horizontal="center"/>
    </xf>
    <xf numFmtId="0" fontId="21" fillId="0" borderId="9" xfId="0" applyFont="1" applyBorder="1" applyAlignment="1">
      <alignment horizontal="center"/>
    </xf>
    <xf numFmtId="0" fontId="21" fillId="0" borderId="9" xfId="0" quotePrefix="1" applyFont="1" applyBorder="1" applyAlignment="1">
      <alignment horizontal="center"/>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5" xfId="0" applyFont="1" applyBorder="1" applyAlignment="1">
      <alignment horizontal="center"/>
    </xf>
    <xf numFmtId="0" fontId="8" fillId="0" borderId="0" xfId="0" applyFont="1" applyAlignment="1">
      <alignment horizontal="center"/>
    </xf>
    <xf numFmtId="0" fontId="19" fillId="0" borderId="0" xfId="0" applyFont="1" applyFill="1" applyBorder="1" applyAlignment="1">
      <alignment horizontal="center"/>
    </xf>
    <xf numFmtId="0" fontId="18" fillId="0" borderId="7" xfId="0" applyFont="1" applyBorder="1" applyAlignment="1">
      <alignment horizontal="center" vertical="center" wrapText="1"/>
    </xf>
    <xf numFmtId="0" fontId="18" fillId="0" borderId="7" xfId="0" quotePrefix="1" applyFont="1" applyBorder="1" applyAlignment="1">
      <alignment horizontal="center"/>
    </xf>
    <xf numFmtId="0" fontId="13" fillId="0" borderId="7" xfId="0" applyFont="1" applyFill="1" applyBorder="1" applyAlignment="1">
      <alignment horizontal="center" vertical="center" wrapText="1"/>
    </xf>
    <xf numFmtId="0" fontId="0" fillId="0" borderId="7" xfId="0" applyBorder="1" applyAlignment="1">
      <alignment horizontal="center"/>
    </xf>
    <xf numFmtId="0" fontId="21" fillId="0" borderId="0" xfId="0" quotePrefix="1" applyFont="1" applyBorder="1" applyAlignment="1">
      <alignment horizontal="center"/>
    </xf>
    <xf numFmtId="0" fontId="10" fillId="0" borderId="5" xfId="0" applyFont="1" applyBorder="1" applyAlignment="1">
      <alignment horizontal="center" wrapText="1"/>
    </xf>
    <xf numFmtId="0" fontId="10" fillId="0" borderId="5" xfId="0" applyFont="1" applyBorder="1" applyAlignment="1">
      <alignment horizontal="center" vertical="center"/>
    </xf>
    <xf numFmtId="3" fontId="20" fillId="0" borderId="5" xfId="0" applyNumberFormat="1" applyFont="1" applyBorder="1" applyAlignment="1">
      <alignment horizontal="center"/>
    </xf>
    <xf numFmtId="0" fontId="18" fillId="0" borderId="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12" fillId="0" borderId="5" xfId="0" applyFont="1" applyBorder="1" applyAlignment="1">
      <alignment horizontal="center"/>
    </xf>
    <xf numFmtId="0" fontId="5" fillId="0" borderId="1" xfId="0" applyFont="1" applyBorder="1" applyAlignment="1">
      <alignment horizontal="center"/>
    </xf>
    <xf numFmtId="3" fontId="0" fillId="0" borderId="10" xfId="0" quotePrefix="1" applyNumberFormat="1" applyBorder="1" applyAlignment="1">
      <alignment horizontal="center"/>
    </xf>
    <xf numFmtId="3" fontId="0" fillId="0" borderId="11" xfId="0" quotePrefix="1" applyNumberFormat="1" applyBorder="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0" fontId="34" fillId="3" borderId="38" xfId="0" applyFont="1" applyFill="1" applyBorder="1" applyAlignment="1">
      <alignment horizontal="center"/>
    </xf>
    <xf numFmtId="0" fontId="34" fillId="3" borderId="39" xfId="0" applyFont="1" applyFill="1" applyBorder="1" applyAlignment="1">
      <alignment horizontal="center"/>
    </xf>
    <xf numFmtId="0" fontId="34" fillId="3" borderId="40" xfId="0" applyFont="1" applyFill="1" applyBorder="1" applyAlignment="1">
      <alignment horizontal="center"/>
    </xf>
    <xf numFmtId="0" fontId="42" fillId="3" borderId="0" xfId="0" applyFont="1" applyFill="1" applyBorder="1" applyAlignment="1">
      <alignment horizontal="left"/>
    </xf>
    <xf numFmtId="0" fontId="8" fillId="0" borderId="0" xfId="0" applyFont="1" applyBorder="1" applyAlignment="1">
      <alignment horizontal="center"/>
    </xf>
    <xf numFmtId="0" fontId="18" fillId="0" borderId="0" xfId="0" quotePrefix="1" applyFont="1" applyBorder="1" applyAlignment="1">
      <alignment horizontal="center" vertical="center" wrapText="1"/>
    </xf>
    <xf numFmtId="0" fontId="18" fillId="0" borderId="0" xfId="0" applyFont="1" applyFill="1" applyBorder="1" applyAlignment="1">
      <alignment horizontal="center"/>
    </xf>
    <xf numFmtId="0" fontId="9" fillId="0" borderId="7" xfId="0" applyFont="1" applyBorder="1" applyAlignment="1">
      <alignment horizontal="center"/>
    </xf>
    <xf numFmtId="0" fontId="9" fillId="0" borderId="7" xfId="0" quotePrefix="1" applyFont="1" applyBorder="1" applyAlignment="1">
      <alignment horizontal="center"/>
    </xf>
    <xf numFmtId="0" fontId="18" fillId="0" borderId="15" xfId="0" applyFont="1" applyFill="1" applyBorder="1" applyAlignment="1">
      <alignment horizontal="center" vertical="center"/>
    </xf>
    <xf numFmtId="0" fontId="18" fillId="0"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42" xfId="0" applyFont="1" applyBorder="1" applyAlignment="1">
      <alignment horizontal="center"/>
    </xf>
    <xf numFmtId="0" fontId="9" fillId="0" borderId="42" xfId="0" quotePrefix="1" applyFont="1" applyBorder="1" applyAlignment="1">
      <alignment horizontal="center"/>
    </xf>
    <xf numFmtId="0" fontId="16" fillId="0" borderId="0" xfId="0" applyFont="1" applyBorder="1" applyAlignment="1">
      <alignment horizontal="center"/>
    </xf>
    <xf numFmtId="0" fontId="13" fillId="0" borderId="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22" xfId="0" quotePrefix="1" applyFont="1" applyBorder="1" applyAlignment="1">
      <alignment horizontal="center" vertical="center" wrapText="1"/>
    </xf>
    <xf numFmtId="0" fontId="27" fillId="0" borderId="0" xfId="0" quotePrefix="1" applyFont="1"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quotePrefix="1" applyFont="1" applyBorder="1" applyAlignment="1">
      <alignment horizontal="center" vertical="center" wrapText="1"/>
    </xf>
    <xf numFmtId="0" fontId="6" fillId="0" borderId="11" xfId="0" quotePrefix="1" applyFont="1" applyBorder="1" applyAlignment="1">
      <alignment horizontal="center" vertical="center" wrapText="1"/>
    </xf>
    <xf numFmtId="0" fontId="5" fillId="0" borderId="10" xfId="0" applyFont="1" applyBorder="1" applyAlignment="1">
      <alignment horizontal="center" vertical="center" wrapText="1"/>
    </xf>
    <xf numFmtId="0" fontId="21" fillId="0" borderId="0" xfId="0" applyFont="1" applyBorder="1" applyAlignment="1">
      <alignment horizontal="right" vertical="center"/>
    </xf>
    <xf numFmtId="0" fontId="21" fillId="0" borderId="0" xfId="0" quotePrefix="1" applyFont="1" applyBorder="1" applyAlignment="1">
      <alignment horizontal="right" vertical="center"/>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8"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2" fillId="0" borderId="0" xfId="0" applyFont="1" applyBorder="1" applyAlignment="1">
      <alignment horizontal="center" vertical="center"/>
    </xf>
    <xf numFmtId="0" fontId="19" fillId="0" borderId="0" xfId="0" applyFont="1" applyBorder="1" applyAlignment="1">
      <alignment horizontal="center" vertical="center"/>
    </xf>
    <xf numFmtId="0" fontId="15" fillId="0" borderId="7" xfId="0" applyFont="1" applyBorder="1" applyAlignment="1">
      <alignment horizontal="center"/>
    </xf>
    <xf numFmtId="0" fontId="41" fillId="4" borderId="14"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16"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41" fillId="4" borderId="0" xfId="0" applyFont="1" applyFill="1" applyBorder="1" applyAlignment="1">
      <alignment horizontal="center" vertical="center" wrapText="1"/>
    </xf>
    <xf numFmtId="0" fontId="41" fillId="4" borderId="18" xfId="0" applyFont="1" applyFill="1" applyBorder="1" applyAlignment="1">
      <alignment horizontal="center" vertical="center" wrapText="1"/>
    </xf>
    <xf numFmtId="0" fontId="41" fillId="4" borderId="19"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41" fillId="7" borderId="14"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1" fillId="7" borderId="16" xfId="0" applyFont="1" applyFill="1" applyBorder="1" applyAlignment="1">
      <alignment horizontal="center" vertical="center" wrapText="1"/>
    </xf>
    <xf numFmtId="0" fontId="41" fillId="7" borderId="17" xfId="0" applyFont="1" applyFill="1" applyBorder="1" applyAlignment="1">
      <alignment horizontal="center" vertical="center" wrapText="1"/>
    </xf>
    <xf numFmtId="0" fontId="41" fillId="7" borderId="0" xfId="0" applyFont="1" applyFill="1" applyBorder="1" applyAlignment="1">
      <alignment horizontal="center" vertical="center" wrapText="1"/>
    </xf>
    <xf numFmtId="0" fontId="41" fillId="7" borderId="18" xfId="0" applyFont="1" applyFill="1" applyBorder="1" applyAlignment="1">
      <alignment horizontal="center" vertical="center" wrapText="1"/>
    </xf>
    <xf numFmtId="0" fontId="41" fillId="7" borderId="19" xfId="0" applyFont="1" applyFill="1" applyBorder="1" applyAlignment="1">
      <alignment horizontal="center" vertical="center" wrapText="1"/>
    </xf>
    <xf numFmtId="0" fontId="41" fillId="7" borderId="20" xfId="0" applyFont="1" applyFill="1" applyBorder="1" applyAlignment="1">
      <alignment horizontal="center" vertical="center" wrapText="1"/>
    </xf>
    <xf numFmtId="0" fontId="41" fillId="7" borderId="21" xfId="0" applyFont="1" applyFill="1" applyBorder="1" applyAlignment="1">
      <alignment horizontal="center" vertical="center" wrapText="1"/>
    </xf>
    <xf numFmtId="0" fontId="41" fillId="4" borderId="0" xfId="0" applyFont="1" applyFill="1" applyBorder="1" applyAlignment="1">
      <alignment horizontal="left"/>
    </xf>
    <xf numFmtId="0" fontId="8" fillId="0" borderId="0" xfId="0" applyFont="1" applyBorder="1" applyAlignment="1">
      <alignment horizontal="center" vertical="center" wrapText="1"/>
    </xf>
    <xf numFmtId="0" fontId="28" fillId="0" borderId="0" xfId="0" applyFont="1" applyBorder="1" applyAlignment="1">
      <alignment horizontal="center"/>
    </xf>
    <xf numFmtId="0" fontId="27" fillId="0" borderId="0" xfId="0" applyFont="1" applyBorder="1" applyAlignment="1">
      <alignment horizontal="center"/>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57" fillId="9" borderId="51"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58" fillId="5" borderId="0" xfId="0" applyFont="1" applyFill="1"/>
    <xf numFmtId="9" fontId="58" fillId="5" borderId="0" xfId="0" applyNumberFormat="1" applyFont="1" applyFill="1"/>
    <xf numFmtId="0" fontId="59" fillId="5" borderId="0" xfId="0" applyFont="1" applyFill="1"/>
    <xf numFmtId="3" fontId="59" fillId="5" borderId="0" xfId="0" applyNumberFormat="1" applyFont="1" applyFill="1"/>
    <xf numFmtId="0" fontId="41" fillId="5" borderId="0" xfId="0" applyFont="1" applyFill="1" applyBorder="1" applyAlignment="1"/>
    <xf numFmtId="175" fontId="59" fillId="5" borderId="0" xfId="2" applyNumberFormat="1" applyFont="1" applyFill="1"/>
    <xf numFmtId="0" fontId="41" fillId="5" borderId="0" xfId="0" applyFont="1" applyFill="1" applyBorder="1"/>
    <xf numFmtId="0" fontId="41" fillId="5" borderId="0" xfId="0" applyFont="1" applyFill="1" applyBorder="1" applyAlignment="1">
      <alignment horizontal="center"/>
    </xf>
    <xf numFmtId="9" fontId="59" fillId="5" borderId="0" xfId="0" applyNumberFormat="1" applyFont="1" applyFill="1"/>
    <xf numFmtId="0" fontId="0" fillId="5" borderId="0" xfId="0" applyFill="1" applyBorder="1" applyAlignment="1">
      <alignment horizontal="center"/>
    </xf>
    <xf numFmtId="3" fontId="0" fillId="5" borderId="0" xfId="0" applyNumberFormat="1" applyFill="1" applyBorder="1" applyAlignment="1">
      <alignment horizontal="center"/>
    </xf>
    <xf numFmtId="2" fontId="59" fillId="5" borderId="0" xfId="0" applyNumberFormat="1" applyFont="1" applyFill="1"/>
    <xf numFmtId="10" fontId="59" fillId="5" borderId="0" xfId="0" applyNumberFormat="1" applyFont="1" applyFill="1"/>
    <xf numFmtId="0" fontId="2" fillId="5" borderId="0" xfId="0" applyFont="1" applyFill="1" applyBorder="1" applyAlignment="1">
      <alignment horizontal="center"/>
    </xf>
    <xf numFmtId="3" fontId="0" fillId="10" borderId="0" xfId="0" applyNumberFormat="1" applyFill="1"/>
    <xf numFmtId="0" fontId="41" fillId="5" borderId="0" xfId="0" applyFont="1" applyFill="1" applyBorder="1" applyAlignment="1">
      <alignment horizontal="center"/>
    </xf>
    <xf numFmtId="3" fontId="0" fillId="5" borderId="0" xfId="0" applyNumberFormat="1" applyFill="1" applyBorder="1"/>
    <xf numFmtId="0" fontId="41" fillId="9" borderId="52" xfId="0" applyFont="1" applyFill="1" applyBorder="1" applyAlignment="1">
      <alignment horizontal="center" vertical="center"/>
    </xf>
    <xf numFmtId="0" fontId="41" fillId="9" borderId="53" xfId="0" applyFont="1" applyFill="1" applyBorder="1" applyAlignment="1">
      <alignment horizontal="center" vertical="center"/>
    </xf>
    <xf numFmtId="0" fontId="41" fillId="9" borderId="54" xfId="0" applyFont="1" applyFill="1" applyBorder="1" applyAlignment="1">
      <alignment horizontal="center" vertical="center"/>
    </xf>
    <xf numFmtId="0" fontId="41" fillId="9" borderId="55" xfId="0" applyFont="1" applyFill="1" applyBorder="1" applyAlignment="1">
      <alignment horizontal="center" vertical="center"/>
    </xf>
    <xf numFmtId="0" fontId="41" fillId="9" borderId="56" xfId="0" applyFont="1" applyFill="1" applyBorder="1" applyAlignment="1">
      <alignment horizontal="center"/>
    </xf>
    <xf numFmtId="0" fontId="41" fillId="9" borderId="57" xfId="0" applyFont="1" applyFill="1" applyBorder="1" applyAlignment="1">
      <alignment horizontal="center"/>
    </xf>
    <xf numFmtId="0" fontId="41" fillId="9" borderId="58" xfId="0" applyFont="1" applyFill="1" applyBorder="1" applyAlignment="1">
      <alignment horizontal="center"/>
    </xf>
    <xf numFmtId="0" fontId="41" fillId="9" borderId="59" xfId="0" applyFont="1" applyFill="1" applyBorder="1" applyAlignment="1">
      <alignment horizontal="center"/>
    </xf>
    <xf numFmtId="10" fontId="2" fillId="5" borderId="60" xfId="2" applyNumberFormat="1" applyFont="1" applyFill="1" applyBorder="1" applyAlignment="1">
      <alignment horizontal="center"/>
    </xf>
    <xf numFmtId="178" fontId="0" fillId="5" borderId="60" xfId="0" applyNumberFormat="1" applyFill="1" applyBorder="1" applyAlignment="1">
      <alignment horizontal="right"/>
    </xf>
    <xf numFmtId="4" fontId="0" fillId="5" borderId="60" xfId="0" applyNumberFormat="1" applyFill="1" applyBorder="1" applyAlignment="1">
      <alignment horizontal="center"/>
    </xf>
    <xf numFmtId="10" fontId="2" fillId="5" borderId="61" xfId="2" applyNumberFormat="1" applyFont="1" applyFill="1" applyBorder="1"/>
    <xf numFmtId="10" fontId="2" fillId="5" borderId="61" xfId="2" applyNumberFormat="1" applyFont="1" applyFill="1" applyBorder="1" applyAlignment="1">
      <alignment horizontal="center"/>
    </xf>
    <xf numFmtId="178" fontId="0" fillId="5" borderId="61" xfId="0" applyNumberFormat="1" applyFill="1" applyBorder="1" applyAlignment="1">
      <alignment horizontal="center"/>
    </xf>
    <xf numFmtId="4" fontId="0" fillId="5" borderId="61" xfId="0" applyNumberFormat="1" applyFill="1" applyBorder="1" applyAlignment="1">
      <alignment horizontal="center"/>
    </xf>
    <xf numFmtId="10" fontId="2" fillId="5" borderId="62" xfId="2" applyNumberFormat="1" applyFont="1" applyFill="1" applyBorder="1" applyAlignment="1">
      <alignment horizontal="center"/>
    </xf>
    <xf numFmtId="178" fontId="0" fillId="5" borderId="62" xfId="0" applyNumberFormat="1" applyFill="1" applyBorder="1" applyAlignment="1">
      <alignment horizontal="right"/>
    </xf>
    <xf numFmtId="4" fontId="0" fillId="5" borderId="62" xfId="0" applyNumberFormat="1" applyFill="1" applyBorder="1" applyAlignment="1">
      <alignment horizontal="center"/>
    </xf>
    <xf numFmtId="10" fontId="2" fillId="5" borderId="63" xfId="2" applyNumberFormat="1" applyFont="1" applyFill="1" applyBorder="1" applyAlignment="1">
      <alignment horizontal="center"/>
    </xf>
    <xf numFmtId="178" fontId="0" fillId="5" borderId="63" xfId="0" applyNumberFormat="1" applyFill="1" applyBorder="1" applyAlignment="1">
      <alignment horizontal="right"/>
    </xf>
    <xf numFmtId="4" fontId="0" fillId="5" borderId="63" xfId="0" applyNumberFormat="1" applyFill="1" applyBorder="1" applyAlignment="1">
      <alignment horizontal="center"/>
    </xf>
    <xf numFmtId="178" fontId="0" fillId="5" borderId="61" xfId="0" applyNumberFormat="1" applyFill="1" applyBorder="1" applyAlignment="1">
      <alignment horizontal="right"/>
    </xf>
    <xf numFmtId="10" fontId="2" fillId="5" borderId="64" xfId="2" applyNumberFormat="1" applyFont="1" applyFill="1" applyBorder="1" applyAlignment="1">
      <alignment horizontal="center"/>
    </xf>
    <xf numFmtId="178" fontId="0" fillId="5" borderId="64" xfId="0" applyNumberFormat="1" applyFill="1" applyBorder="1" applyAlignment="1">
      <alignment horizontal="right"/>
    </xf>
    <xf numFmtId="4" fontId="0" fillId="5" borderId="64" xfId="0" applyNumberFormat="1" applyFill="1" applyBorder="1" applyAlignment="1">
      <alignment horizontal="center"/>
    </xf>
    <xf numFmtId="10" fontId="2" fillId="5" borderId="0" xfId="2" applyNumberFormat="1" applyFont="1" applyFill="1" applyBorder="1" applyAlignment="1">
      <alignment horizontal="center"/>
    </xf>
    <xf numFmtId="4" fontId="0" fillId="5" borderId="0" xfId="0" applyNumberFormat="1" applyFill="1" applyBorder="1" applyAlignment="1">
      <alignment horizontal="center"/>
    </xf>
    <xf numFmtId="10" fontId="0" fillId="5" borderId="0" xfId="2" applyNumberFormat="1" applyFont="1" applyFill="1"/>
    <xf numFmtId="178" fontId="2" fillId="5" borderId="0" xfId="2" applyNumberFormat="1" applyFont="1" applyFill="1" applyBorder="1" applyAlignment="1">
      <alignment horizontal="center"/>
    </xf>
    <xf numFmtId="10" fontId="0" fillId="5" borderId="0" xfId="2" applyNumberFormat="1" applyFont="1" applyFill="1" applyBorder="1" applyAlignment="1">
      <alignment horizontal="center"/>
    </xf>
    <xf numFmtId="178" fontId="0" fillId="5" borderId="0" xfId="0" applyNumberFormat="1" applyFill="1"/>
    <xf numFmtId="4" fontId="0" fillId="5" borderId="0" xfId="0" applyNumberFormat="1" applyFill="1"/>
    <xf numFmtId="10" fontId="51" fillId="0" borderId="0" xfId="2" applyNumberFormat="1" applyFont="1" applyFill="1" applyBorder="1"/>
    <xf numFmtId="178" fontId="51" fillId="0" borderId="0" xfId="0" applyNumberFormat="1" applyFont="1" applyFill="1" applyBorder="1"/>
    <xf numFmtId="4" fontId="51" fillId="0" borderId="0" xfId="0" applyNumberFormat="1" applyFont="1" applyFill="1" applyBorder="1"/>
    <xf numFmtId="0" fontId="60" fillId="4" borderId="65" xfId="0" applyFont="1" applyFill="1" applyBorder="1" applyAlignment="1">
      <alignment horizontal="center" vertical="center"/>
    </xf>
    <xf numFmtId="0" fontId="60" fillId="4" borderId="66" xfId="0" applyFont="1" applyFill="1" applyBorder="1" applyAlignment="1">
      <alignment horizontal="center" vertical="center"/>
    </xf>
    <xf numFmtId="0" fontId="60" fillId="4" borderId="67" xfId="0" applyFont="1" applyFill="1" applyBorder="1" applyAlignment="1">
      <alignment horizontal="center" vertical="center"/>
    </xf>
    <xf numFmtId="0" fontId="2" fillId="5" borderId="0" xfId="0" applyFont="1" applyFill="1"/>
    <xf numFmtId="0" fontId="60" fillId="4" borderId="65" xfId="0" applyFont="1" applyFill="1" applyBorder="1" applyAlignment="1">
      <alignment horizontal="center"/>
    </xf>
    <xf numFmtId="0" fontId="60" fillId="4" borderId="66" xfId="0" applyFont="1" applyFill="1" applyBorder="1" applyAlignment="1">
      <alignment horizontal="center"/>
    </xf>
    <xf numFmtId="0" fontId="60" fillId="4" borderId="67" xfId="0" applyFont="1" applyFill="1" applyBorder="1" applyAlignment="1">
      <alignment horizontal="center"/>
    </xf>
    <xf numFmtId="0" fontId="55" fillId="4" borderId="68" xfId="0" applyFont="1" applyFill="1" applyBorder="1" applyAlignment="1">
      <alignment horizontal="center" vertical="center"/>
    </xf>
    <xf numFmtId="0" fontId="41" fillId="4" borderId="65" xfId="0" applyFont="1" applyFill="1" applyBorder="1" applyAlignment="1">
      <alignment horizontal="center"/>
    </xf>
    <xf numFmtId="0" fontId="41" fillId="4" borderId="67" xfId="0" applyFont="1" applyFill="1" applyBorder="1" applyAlignment="1">
      <alignment horizontal="center"/>
    </xf>
    <xf numFmtId="0" fontId="1" fillId="5" borderId="0" xfId="0" applyFont="1" applyFill="1" applyAlignment="1">
      <alignment vertical="center"/>
    </xf>
    <xf numFmtId="0" fontId="41" fillId="4" borderId="68" xfId="0" applyFont="1" applyFill="1" applyBorder="1" applyAlignment="1">
      <alignment horizontal="center"/>
    </xf>
    <xf numFmtId="0" fontId="2" fillId="6" borderId="68" xfId="0" applyFont="1" applyFill="1" applyBorder="1"/>
    <xf numFmtId="0" fontId="0" fillId="6" borderId="68" xfId="0" applyFill="1" applyBorder="1"/>
    <xf numFmtId="10" fontId="0" fillId="6" borderId="68" xfId="0" applyNumberFormat="1" applyFill="1" applyBorder="1" applyAlignment="1">
      <alignment horizontal="center"/>
    </xf>
    <xf numFmtId="2" fontId="0" fillId="6" borderId="68" xfId="0" applyNumberFormat="1" applyFill="1" applyBorder="1" applyAlignment="1">
      <alignment horizontal="center"/>
    </xf>
    <xf numFmtId="0" fontId="0" fillId="0" borderId="47" xfId="0" applyBorder="1" applyAlignment="1">
      <alignment vertical="center" wrapText="1"/>
    </xf>
    <xf numFmtId="0" fontId="5" fillId="0" borderId="47" xfId="0" applyFont="1" applyBorder="1"/>
    <xf numFmtId="0" fontId="9" fillId="0" borderId="69" xfId="0" applyFont="1" applyBorder="1" applyAlignment="1">
      <alignment horizontal="center" vertical="center" wrapText="1"/>
    </xf>
    <xf numFmtId="0" fontId="9" fillId="0" borderId="47" xfId="0" applyFont="1" applyBorder="1"/>
    <xf numFmtId="0" fontId="7" fillId="0" borderId="47" xfId="0" applyFont="1" applyBorder="1"/>
    <xf numFmtId="9" fontId="9" fillId="0" borderId="0" xfId="0" applyNumberFormat="1" applyFont="1" applyBorder="1"/>
    <xf numFmtId="0" fontId="1" fillId="0" borderId="0" xfId="0" applyFont="1" applyBorder="1"/>
    <xf numFmtId="0" fontId="18" fillId="0" borderId="0" xfId="0" applyFont="1" applyBorder="1" applyAlignment="1">
      <alignment horizontal="center" vertical="center"/>
    </xf>
    <xf numFmtId="0" fontId="19" fillId="0" borderId="0" xfId="0" applyFont="1" applyAlignment="1">
      <alignment horizontal="center"/>
    </xf>
  </cellXfs>
  <cellStyles count="4">
    <cellStyle name="Millares" xfId="1" builtinId="3"/>
    <cellStyle name="Millares_Modelo Financiero ACME Final" xf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2.xml"/><Relationship Id="rId21" Type="http://schemas.openxmlformats.org/officeDocument/2006/relationships/worksheet" Target="worksheets/sheet20.xml"/><Relationship Id="rId34" Type="http://schemas.openxmlformats.org/officeDocument/2006/relationships/calcChain" Target="calcChain.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s-CO" sz="2000"/>
              <a:t>COMPORTAMIENTO Y PROYECCIÓN DE LA INFLACIÓN</a:t>
            </a:r>
          </a:p>
        </c:rich>
      </c:tx>
      <c:layout>
        <c:manualLayout>
          <c:xMode val="edge"/>
          <c:yMode val="edge"/>
          <c:x val="0.23499607368636577"/>
          <c:y val="8.9889579592024704E-2"/>
        </c:manualLayout>
      </c:layout>
      <c:overlay val="0"/>
    </c:title>
    <c:autoTitleDeleted val="0"/>
    <c:plotArea>
      <c:layout>
        <c:manualLayout>
          <c:layoutTarget val="inner"/>
          <c:xMode val="edge"/>
          <c:yMode val="edge"/>
          <c:x val="8.9295301156260026E-2"/>
          <c:y val="0.22277859111844298"/>
          <c:w val="0.82241953385127631"/>
          <c:h val="0.54975530179445353"/>
        </c:manualLayout>
      </c:layout>
      <c:lineChart>
        <c:grouping val="standard"/>
        <c:varyColors val="0"/>
        <c:ser>
          <c:idx val="0"/>
          <c:order val="0"/>
          <c:tx>
            <c:strRef>
              <c:f>Hoja1!#REF!</c:f>
              <c:strCache>
                <c:ptCount val="1"/>
                <c:pt idx="0">
                  <c:v>#¡REF!</c:v>
                </c:pt>
              </c:strCache>
            </c:strRef>
          </c:tx>
          <c:marker>
            <c:symbol val="none"/>
          </c:marker>
          <c:cat>
            <c:multiLvlStrRef>
              <c:f>Hoja1!#REF!</c:f>
            </c:multiLvlStrRef>
          </c:cat>
          <c:val>
            <c:numRef>
              <c:f>Hoja1!#REF!</c:f>
              <c:numCache>
                <c:formatCode>General</c:formatCode>
                <c:ptCount val="1"/>
                <c:pt idx="0">
                  <c:v>1</c:v>
                </c:pt>
              </c:numCache>
            </c:numRef>
          </c:val>
          <c:smooth val="0"/>
        </c:ser>
        <c:ser>
          <c:idx val="1"/>
          <c:order val="1"/>
          <c:tx>
            <c:strRef>
              <c:f>Hoja1!#REF!</c:f>
              <c:strCache>
                <c:ptCount val="1"/>
                <c:pt idx="0">
                  <c:v>#¡REF!</c:v>
                </c:pt>
              </c:strCache>
            </c:strRef>
          </c:tx>
          <c:cat>
            <c:multiLvlStrRef>
              <c:f>Hoja1!#REF!</c:f>
            </c:multiLvlStrRef>
          </c:cat>
          <c:val>
            <c:numRef>
              <c:f>Hoja1!#REF!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00305152"/>
        <c:axId val="100306944"/>
      </c:lineChart>
      <c:catAx>
        <c:axId val="100305152"/>
        <c:scaling>
          <c:orientation val="minMax"/>
        </c:scaling>
        <c:delete val="0"/>
        <c:axPos val="b"/>
        <c:majorGridlines/>
        <c:numFmt formatCode="General" sourceLinked="1"/>
        <c:majorTickMark val="out"/>
        <c:minorTickMark val="none"/>
        <c:tickLblPos val="nextTo"/>
        <c:txPr>
          <a:bodyPr rot="2700000" vert="horz"/>
          <a:lstStyle/>
          <a:p>
            <a:pPr>
              <a:defRPr/>
            </a:pPr>
            <a:endParaRPr lang="es-CO"/>
          </a:p>
        </c:txPr>
        <c:crossAx val="100306944"/>
        <c:crosses val="autoZero"/>
        <c:auto val="0"/>
        <c:lblAlgn val="ctr"/>
        <c:lblOffset val="100"/>
        <c:tickLblSkip val="1"/>
        <c:tickMarkSkip val="2"/>
        <c:noMultiLvlLbl val="0"/>
      </c:catAx>
      <c:valAx>
        <c:axId val="100306944"/>
        <c:scaling>
          <c:orientation val="minMax"/>
        </c:scaling>
        <c:delete val="0"/>
        <c:axPos val="l"/>
        <c:majorGridlines/>
        <c:numFmt formatCode="General" sourceLinked="1"/>
        <c:majorTickMark val="out"/>
        <c:minorTickMark val="none"/>
        <c:tickLblPos val="nextTo"/>
        <c:txPr>
          <a:bodyPr rot="0" vert="horz"/>
          <a:lstStyle/>
          <a:p>
            <a:pPr>
              <a:defRPr/>
            </a:pPr>
            <a:endParaRPr lang="es-CO"/>
          </a:p>
        </c:txPr>
        <c:crossAx val="100305152"/>
        <c:crosses val="autoZero"/>
        <c:crossBetween val="between"/>
      </c:valAx>
      <c:spPr>
        <a:ln cap="rnd">
          <a:solidFill>
            <a:schemeClr val="tx2">
              <a:lumMod val="60000"/>
              <a:lumOff val="40000"/>
            </a:schemeClr>
          </a:solidFill>
        </a:ln>
      </c:spPr>
    </c:plotArea>
    <c:legend>
      <c:legendPos val="r"/>
      <c:layout>
        <c:manualLayout>
          <c:xMode val="edge"/>
          <c:yMode val="edge"/>
          <c:x val="0.26371061843640609"/>
          <c:y val="0.90845070422535157"/>
          <c:w val="0.63943990665110972"/>
          <c:h val="7.9225352112676062E-2"/>
        </c:manualLayout>
      </c:layout>
      <c:overlay val="0"/>
    </c:legend>
    <c:plotVisOnly val="1"/>
    <c:dispBlanksAs val="gap"/>
    <c:showDLblsOverMax val="0"/>
  </c:chart>
  <c:spPr>
    <a:ln w="34925" cap="rnd">
      <a:miter lim="800000"/>
    </a:ln>
    <a:effectLst>
      <a:outerShdw blurRad="279400" dist="381000" dir="2520000" sx="71000" sy="71000" algn="tl" rotWithShape="0">
        <a:prstClr val="black">
          <a:alpha val="63000"/>
        </a:prstClr>
      </a:outerShdw>
    </a:effectLst>
    <a:scene3d>
      <a:camera prst="orthographicFront"/>
      <a:lightRig rig="threePt" dir="t">
        <a:rot lat="0" lon="0" rev="1800000"/>
      </a:lightRig>
    </a:scene3d>
    <a:sp3d>
      <a:bevelT/>
    </a:sp3d>
  </c:spPr>
  <c:txPr>
    <a:bodyPr/>
    <a:lstStyle/>
    <a:p>
      <a:pPr>
        <a:defRPr sz="1400" b="0" i="0" u="none" strike="noStrike" baseline="0">
          <a:solidFill>
            <a:srgbClr val="000000"/>
          </a:solidFill>
          <a:latin typeface="Calibri"/>
          <a:ea typeface="Calibri"/>
          <a:cs typeface="Calibri"/>
        </a:defRPr>
      </a:pPr>
      <a:endParaRPr lang="es-CO"/>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[1]Hoja26!$I$22</c:f>
              <c:strCache>
                <c:ptCount val="1"/>
                <c:pt idx="0">
                  <c:v>TREMA</c:v>
                </c:pt>
              </c:strCache>
            </c:strRef>
          </c:tx>
          <c:marker>
            <c:symbol val="none"/>
          </c:marker>
          <c:val>
            <c:numRef>
              <c:f>[1]Hoja26!$I$23:$I$40</c:f>
              <c:numCache>
                <c:formatCode>General</c:formatCode>
                <c:ptCount val="18"/>
                <c:pt idx="0">
                  <c:v>0.35285409322019312</c:v>
                </c:pt>
                <c:pt idx="1">
                  <c:v>0.35285343847338158</c:v>
                </c:pt>
                <c:pt idx="2">
                  <c:v>0.35285278370838402</c:v>
                </c:pt>
                <c:pt idx="3">
                  <c:v>0.35285212892519968</c:v>
                </c:pt>
                <c:pt idx="4">
                  <c:v>0.35285147412382767</c:v>
                </c:pt>
                <c:pt idx="5">
                  <c:v>0.35285081930426732</c:v>
                </c:pt>
                <c:pt idx="6">
                  <c:v>0.35285016446651785</c:v>
                </c:pt>
                <c:pt idx="7">
                  <c:v>0.35284950961057859</c:v>
                </c:pt>
                <c:pt idx="8">
                  <c:v>0.35284885473644867</c:v>
                </c:pt>
                <c:pt idx="9">
                  <c:v>0.35284819984412741</c:v>
                </c:pt>
                <c:pt idx="10">
                  <c:v>0.35284754493361403</c:v>
                </c:pt>
                <c:pt idx="11">
                  <c:v>0.35284689000490765</c:v>
                </c:pt>
                <c:pt idx="12">
                  <c:v>0.35284623505800772</c:v>
                </c:pt>
                <c:pt idx="13">
                  <c:v>0.35284558009291345</c:v>
                </c:pt>
                <c:pt idx="14">
                  <c:v>0.35284492510962384</c:v>
                </c:pt>
                <c:pt idx="15">
                  <c:v>0.35284427010813846</c:v>
                </c:pt>
                <c:pt idx="16">
                  <c:v>0.3528436150884563</c:v>
                </c:pt>
                <c:pt idx="17">
                  <c:v>0.3528429600505768</c:v>
                </c:pt>
              </c:numCache>
            </c:numRef>
          </c:val>
          <c:smooth val="0"/>
        </c:ser>
        <c:ser>
          <c:idx val="1"/>
          <c:order val="1"/>
          <c:tx>
            <c:strRef>
              <c:f>[1]Hoja26!$J$22</c:f>
              <c:strCache>
                <c:ptCount val="1"/>
                <c:pt idx="0">
                  <c:v>TIR</c:v>
                </c:pt>
              </c:strCache>
            </c:strRef>
          </c:tx>
          <c:marker>
            <c:symbol val="none"/>
          </c:marker>
          <c:val>
            <c:numRef>
              <c:f>[1]Hoja26!$J$23:$J$40</c:f>
              <c:numCache>
                <c:formatCode>General</c:formatCode>
                <c:ptCount val="18"/>
                <c:pt idx="0">
                  <c:v>0.71000122676852495</c:v>
                </c:pt>
                <c:pt idx="1">
                  <c:v>0.68795135743534175</c:v>
                </c:pt>
                <c:pt idx="2">
                  <c:v>0.66563520950187727</c:v>
                </c:pt>
                <c:pt idx="3">
                  <c:v>0.64303365888703035</c:v>
                </c:pt>
                <c:pt idx="4">
                  <c:v>0.62012561368061081</c:v>
                </c:pt>
                <c:pt idx="5">
                  <c:v>0.59688773187545241</c:v>
                </c:pt>
                <c:pt idx="6">
                  <c:v>0.57329408595281051</c:v>
                </c:pt>
                <c:pt idx="7">
                  <c:v>0.54931576173957541</c:v>
                </c:pt>
                <c:pt idx="8">
                  <c:v>0.52492037531734337</c:v>
                </c:pt>
                <c:pt idx="9">
                  <c:v>0.50007148686528635</c:v>
                </c:pt>
                <c:pt idx="10">
                  <c:v>0.47472788364654422</c:v>
                </c:pt>
                <c:pt idx="11">
                  <c:v>0.44884269514210701</c:v>
                </c:pt>
                <c:pt idx="12">
                  <c:v>0.42236229045704637</c:v>
                </c:pt>
                <c:pt idx="13">
                  <c:v>0.3952248898307702</c:v>
                </c:pt>
                <c:pt idx="14">
                  <c:v>0.36735879566535135</c:v>
                </c:pt>
                <c:pt idx="15">
                  <c:v>0.33868010963346207</c:v>
                </c:pt>
                <c:pt idx="16">
                  <c:v>0.30908974412444645</c:v>
                </c:pt>
                <c:pt idx="17">
                  <c:v>0.278469446816418</c:v>
                </c:pt>
              </c:numCache>
            </c:numRef>
          </c:val>
          <c:smooth val="0"/>
        </c:ser>
        <c:dLbls>
          <c:showLegendKey val="0"/>
          <c:showVal val="0"/>
          <c:showCatName val="0"/>
          <c:showSerName val="0"/>
          <c:showPercent val="0"/>
          <c:showBubbleSize val="0"/>
        </c:dLbls>
        <c:marker val="1"/>
        <c:smooth val="0"/>
        <c:axId val="219502848"/>
        <c:axId val="219766784"/>
      </c:lineChart>
      <c:catAx>
        <c:axId val="219502848"/>
        <c:scaling>
          <c:orientation val="minMax"/>
        </c:scaling>
        <c:delete val="0"/>
        <c:axPos val="b"/>
        <c:majorGridlines>
          <c:spPr>
            <a:ln>
              <a:solidFill>
                <a:schemeClr val="bg1">
                  <a:lumMod val="85000"/>
                </a:schemeClr>
              </a:solidFill>
            </a:ln>
          </c:spPr>
        </c:majorGridlines>
        <c:majorTickMark val="none"/>
        <c:minorTickMark val="none"/>
        <c:tickLblPos val="none"/>
        <c:crossAx val="219766784"/>
        <c:crosses val="autoZero"/>
        <c:auto val="1"/>
        <c:lblAlgn val="ctr"/>
        <c:lblOffset val="100"/>
        <c:tickLblSkip val="2"/>
        <c:tickMarkSkip val="2"/>
        <c:noMultiLvlLbl val="0"/>
      </c:catAx>
      <c:valAx>
        <c:axId val="219766784"/>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19502848"/>
        <c:crosses val="autoZero"/>
        <c:crossBetween val="midCat"/>
      </c:valAx>
      <c:spPr>
        <a:noFill/>
        <a:ln w="25400">
          <a:noFill/>
        </a:ln>
      </c:spPr>
    </c:plotArea>
    <c:legend>
      <c:legendPos val="b"/>
      <c:layout>
        <c:manualLayout>
          <c:xMode val="edge"/>
          <c:yMode val="edge"/>
          <c:x val="0.35196675415573053"/>
          <c:y val="0.89581692913385835"/>
          <c:w val="0.33012379702537187"/>
          <c:h val="9.5816929133858308E-2"/>
        </c:manualLayout>
      </c:layout>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15000000" scaled="0"/>
    </a:gradFill>
    <a:ln w="15875"/>
    <a:effectLst>
      <a:outerShdw blurRad="50800" dist="3175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Punto de equilibrio - Envase</a:t>
            </a:r>
            <a:r>
              <a:rPr lang="es-CO" sz="1400" baseline="0"/>
              <a:t> 473 ml</a:t>
            </a:r>
            <a:endParaRPr lang="es-CO" sz="1400"/>
          </a:p>
        </c:rich>
      </c:tx>
      <c:layout/>
      <c:overlay val="0"/>
    </c:title>
    <c:autoTitleDeleted val="0"/>
    <c:plotArea>
      <c:layout/>
      <c:lineChart>
        <c:grouping val="standard"/>
        <c:varyColors val="0"/>
        <c:ser>
          <c:idx val="0"/>
          <c:order val="0"/>
          <c:tx>
            <c:strRef>
              <c:f>Hoja6!$C$45</c:f>
              <c:strCache>
                <c:ptCount val="1"/>
                <c:pt idx="0">
                  <c:v>VENTAS</c:v>
                </c:pt>
              </c:strCache>
            </c:strRef>
          </c:tx>
          <c:spPr>
            <a:ln>
              <a:solidFill>
                <a:schemeClr val="tx1"/>
              </a:solidFill>
            </a:ln>
          </c:spPr>
          <c:marker>
            <c:symbol val="none"/>
          </c:marker>
          <c:val>
            <c:numRef>
              <c:f>Hoja6!$C$46:$C$47</c:f>
              <c:numCache>
                <c:formatCode>#,##0</c:formatCode>
                <c:ptCount val="2"/>
                <c:pt idx="0">
                  <c:v>0</c:v>
                </c:pt>
                <c:pt idx="1">
                  <c:v>0</c:v>
                </c:pt>
              </c:numCache>
            </c:numRef>
          </c:val>
          <c:smooth val="0"/>
        </c:ser>
        <c:ser>
          <c:idx val="1"/>
          <c:order val="1"/>
          <c:tx>
            <c:strRef>
              <c:f>Hoja6!$D$45</c:f>
              <c:strCache>
                <c:ptCount val="1"/>
                <c:pt idx="0">
                  <c:v>C. FIJOS</c:v>
                </c:pt>
              </c:strCache>
            </c:strRef>
          </c:tx>
          <c:spPr>
            <a:ln>
              <a:solidFill>
                <a:schemeClr val="accent2"/>
              </a:solidFill>
            </a:ln>
          </c:spPr>
          <c:marker>
            <c:symbol val="none"/>
          </c:marker>
          <c:val>
            <c:numRef>
              <c:f>Hoja6!$D$46:$D$47</c:f>
              <c:numCache>
                <c:formatCode>#,##0</c:formatCode>
                <c:ptCount val="2"/>
                <c:pt idx="0">
                  <c:v>0</c:v>
                </c:pt>
                <c:pt idx="1">
                  <c:v>0</c:v>
                </c:pt>
              </c:numCache>
            </c:numRef>
          </c:val>
          <c:smooth val="0"/>
        </c:ser>
        <c:ser>
          <c:idx val="2"/>
          <c:order val="2"/>
          <c:tx>
            <c:strRef>
              <c:f>Hoja6!$E$45</c:f>
              <c:strCache>
                <c:ptCount val="1"/>
                <c:pt idx="0">
                  <c:v>C.TOTALES</c:v>
                </c:pt>
              </c:strCache>
            </c:strRef>
          </c:tx>
          <c:spPr>
            <a:ln>
              <a:solidFill>
                <a:schemeClr val="tx2">
                  <a:lumMod val="60000"/>
                  <a:lumOff val="40000"/>
                </a:schemeClr>
              </a:solidFill>
            </a:ln>
          </c:spPr>
          <c:marker>
            <c:symbol val="none"/>
          </c:marker>
          <c:val>
            <c:numRef>
              <c:f>Hoja6!$E$46:$E$47</c:f>
              <c:numCache>
                <c:formatCode>#,##0</c:formatCode>
                <c:ptCount val="2"/>
                <c:pt idx="0">
                  <c:v>0</c:v>
                </c:pt>
                <c:pt idx="1">
                  <c:v>0</c:v>
                </c:pt>
              </c:numCache>
            </c:numRef>
          </c:val>
          <c:smooth val="0"/>
        </c:ser>
        <c:dLbls>
          <c:showLegendKey val="0"/>
          <c:showVal val="0"/>
          <c:showCatName val="0"/>
          <c:showSerName val="0"/>
          <c:showPercent val="0"/>
          <c:showBubbleSize val="0"/>
        </c:dLbls>
        <c:marker val="1"/>
        <c:smooth val="0"/>
        <c:axId val="101464320"/>
        <c:axId val="101470208"/>
      </c:lineChart>
      <c:catAx>
        <c:axId val="101464320"/>
        <c:scaling>
          <c:orientation val="minMax"/>
        </c:scaling>
        <c:delete val="0"/>
        <c:axPos val="b"/>
        <c:majorTickMark val="none"/>
        <c:minorTickMark val="none"/>
        <c:tickLblPos val="none"/>
        <c:spPr>
          <a:ln w="12700">
            <a:solidFill>
              <a:sysClr val="windowText" lastClr="000000"/>
            </a:solidFill>
          </a:ln>
        </c:spPr>
        <c:crossAx val="101470208"/>
        <c:crosses val="autoZero"/>
        <c:auto val="1"/>
        <c:lblAlgn val="ctr"/>
        <c:lblOffset val="100"/>
        <c:noMultiLvlLbl val="0"/>
      </c:catAx>
      <c:valAx>
        <c:axId val="101470208"/>
        <c:scaling>
          <c:orientation val="minMax"/>
        </c:scaling>
        <c:delete val="0"/>
        <c:axPos val="l"/>
        <c:majorGridlines>
          <c:spPr>
            <a:ln w="12700">
              <a:solidFill>
                <a:schemeClr val="bg1">
                  <a:lumMod val="85000"/>
                </a:schemeClr>
              </a:solidFill>
            </a:ln>
          </c:spPr>
        </c:majorGridlines>
        <c:numFmt formatCode="#,##0" sourceLinked="1"/>
        <c:majorTickMark val="out"/>
        <c:minorTickMark val="none"/>
        <c:tickLblPos val="nextTo"/>
        <c:spPr>
          <a:ln>
            <a:solidFill>
              <a:schemeClr val="tx1"/>
            </a:solidFill>
          </a:ln>
        </c:spPr>
        <c:crossAx val="101464320"/>
        <c:crosses val="autoZero"/>
        <c:crossBetween val="midCat"/>
        <c:dispUnits>
          <c:builtInUnit val="thousands"/>
          <c:dispUnitsLbl>
            <c:layout/>
          </c:dispUnitsLbl>
        </c:dispUnits>
      </c:valAx>
      <c:spPr>
        <a:noFill/>
        <a:ln w="25400">
          <a:noFill/>
        </a:ln>
      </c:spPr>
    </c:plotArea>
    <c:legend>
      <c:legendPos val="b"/>
      <c:legendEntry>
        <c:idx val="0"/>
        <c:txPr>
          <a:bodyPr/>
          <a:lstStyle/>
          <a:p>
            <a:pPr>
              <a:defRPr sz="1400">
                <a:solidFill>
                  <a:schemeClr val="tx1"/>
                </a:solidFill>
              </a:defRPr>
            </a:pPr>
            <a:endParaRPr lang="es-CO"/>
          </a:p>
        </c:txPr>
      </c:legendEntry>
      <c:legendEntry>
        <c:idx val="1"/>
        <c:txPr>
          <a:bodyPr/>
          <a:lstStyle/>
          <a:p>
            <a:pPr>
              <a:defRPr sz="1400">
                <a:solidFill>
                  <a:schemeClr val="tx1"/>
                </a:solidFill>
              </a:defRPr>
            </a:pPr>
            <a:endParaRPr lang="es-CO"/>
          </a:p>
        </c:txPr>
      </c:legendEntry>
      <c:legendEntry>
        <c:idx val="2"/>
        <c:txPr>
          <a:bodyPr/>
          <a:lstStyle/>
          <a:p>
            <a:pPr>
              <a:defRPr sz="1400">
                <a:solidFill>
                  <a:schemeClr val="tx1"/>
                </a:solidFill>
              </a:defRPr>
            </a:pPr>
            <a:endParaRPr lang="es-CO"/>
          </a:p>
        </c:txPr>
      </c:legendEntry>
      <c:layout/>
      <c:overlay val="0"/>
    </c:legend>
    <c:plotVisOnly val="1"/>
    <c:dispBlanksAs val="gap"/>
    <c:showDLblsOverMax val="0"/>
  </c:chart>
  <c:spPr>
    <a:gradFill flip="none" rotWithShape="1">
      <a:gsLst>
        <a:gs pos="11000">
          <a:srgbClr val="4F81BD">
            <a:tint val="66000"/>
            <a:satMod val="160000"/>
          </a:srgbClr>
        </a:gs>
        <a:gs pos="50000">
          <a:srgbClr val="4F81BD">
            <a:tint val="44500"/>
            <a:satMod val="160000"/>
          </a:srgbClr>
        </a:gs>
        <a:gs pos="50000">
          <a:srgbClr val="4F81BD">
            <a:tint val="44500"/>
            <a:satMod val="160000"/>
          </a:srgbClr>
        </a:gs>
        <a:gs pos="100000">
          <a:srgbClr val="4F81BD">
            <a:tint val="23500"/>
            <a:satMod val="160000"/>
          </a:srgbClr>
        </a:gs>
      </a:gsLst>
      <a:path path="circle">
        <a:fillToRect l="50000" t="50000" r="50000" b="50000"/>
      </a:path>
      <a:tileRect/>
    </a:gradFill>
    <a:ln w="12700" cap="rnd">
      <a:solidFill>
        <a:schemeClr val="tx1"/>
      </a:solidFill>
      <a:miter lim="800000"/>
    </a:ln>
    <a:effectLst>
      <a:outerShdw blurRad="152400" dist="292100" dir="2640000" sx="99000" sy="99000" algn="tl" rotWithShape="0">
        <a:sysClr val="window" lastClr="FFFFFF">
          <a:lumMod val="50000"/>
          <a:alpha val="78000"/>
        </a:sysClr>
      </a:outerShdw>
    </a:effectLst>
  </c:spPr>
  <c:printSettings>
    <c:headerFooter/>
    <c:pageMargins b="0.75000000000000111" l="0.70000000000000062" r="0.70000000000000062" t="0.750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sz="1600" b="0">
                <a:latin typeface="Arial" pitchFamily="34" charset="0"/>
                <a:cs typeface="Arial" pitchFamily="34" charset="0"/>
              </a:rPr>
              <a:t>Análisis vertical</a:t>
            </a:r>
            <a:r>
              <a:rPr lang="es-CO" sz="1600" b="0" baseline="0">
                <a:latin typeface="Arial" pitchFamily="34" charset="0"/>
                <a:cs typeface="Arial" pitchFamily="34" charset="0"/>
              </a:rPr>
              <a:t> </a:t>
            </a:r>
          </a:p>
          <a:p>
            <a:pPr>
              <a:defRPr/>
            </a:pPr>
            <a:r>
              <a:rPr lang="es-CO" sz="1400" b="0" baseline="0">
                <a:latin typeface="Arial" pitchFamily="34" charset="0"/>
                <a:cs typeface="Arial" pitchFamily="34" charset="0"/>
              </a:rPr>
              <a:t>Del activo </a:t>
            </a:r>
            <a:endParaRPr lang="es-CO" sz="1400" b="0">
              <a:latin typeface="Arial" pitchFamily="34" charset="0"/>
              <a:cs typeface="Arial" pitchFamily="34" charset="0"/>
            </a:endParaRPr>
          </a:p>
        </c:rich>
      </c:tx>
      <c:layout/>
      <c:overlay val="0"/>
    </c:title>
    <c:autoTitleDeleted val="0"/>
    <c:view3D>
      <c:rotX val="40"/>
      <c:hPercent val="110"/>
      <c:rotY val="20"/>
      <c:rAngAx val="0"/>
      <c:perspective val="30"/>
    </c:view3D>
    <c:floor>
      <c:thickness val="0"/>
    </c:floor>
    <c:sideWall>
      <c:thickness val="0"/>
    </c:sideWall>
    <c:backWall>
      <c:thickness val="0"/>
    </c:backWall>
    <c:plotArea>
      <c:layout/>
      <c:pie3DChart>
        <c:varyColors val="1"/>
        <c:ser>
          <c:idx val="0"/>
          <c:order val="0"/>
          <c:spPr>
            <a:effectLst>
              <a:outerShdw blurRad="40000" dist="23000" dir="5400000" rotWithShape="0">
                <a:schemeClr val="bg1">
                  <a:lumMod val="75000"/>
                  <a:alpha val="35000"/>
                </a:schemeClr>
              </a:outerShdw>
            </a:effectLst>
          </c:spPr>
          <c:dPt>
            <c:idx val="0"/>
            <c:bubble3D val="0"/>
            <c:spPr>
              <a:gradFill>
                <a:gsLst>
                  <a:gs pos="0">
                    <a:schemeClr val="accent1"/>
                  </a:gs>
                  <a:gs pos="96000">
                    <a:srgbClr val="4F81BD">
                      <a:tint val="44500"/>
                      <a:satMod val="160000"/>
                    </a:srgbClr>
                  </a:gs>
                  <a:gs pos="100000">
                    <a:srgbClr val="4F81BD">
                      <a:tint val="23500"/>
                      <a:satMod val="160000"/>
                    </a:srgbClr>
                  </a:gs>
                </a:gsLst>
                <a:lin ang="2700000" scaled="1"/>
              </a:gradFill>
              <a:effectLst>
                <a:outerShdw blurRad="40000" dist="23000" dir="5400000" rotWithShape="0">
                  <a:schemeClr val="bg1">
                    <a:lumMod val="75000"/>
                    <a:alpha val="35000"/>
                  </a:schemeClr>
                </a:outerShdw>
              </a:effectLst>
            </c:spPr>
          </c:dPt>
          <c:dPt>
            <c:idx val="1"/>
            <c:bubble3D val="0"/>
            <c:spPr>
              <a:gradFill flip="none" rotWithShape="1">
                <a:gsLst>
                  <a:gs pos="0">
                    <a:srgbClr val="9BBB59"/>
                  </a:gs>
                  <a:gs pos="96000">
                    <a:srgbClr val="4F81BD">
                      <a:tint val="44500"/>
                      <a:satMod val="160000"/>
                    </a:srgbClr>
                  </a:gs>
                  <a:gs pos="42000">
                    <a:schemeClr val="bg1">
                      <a:lumMod val="85000"/>
                    </a:schemeClr>
                  </a:gs>
                  <a:gs pos="100000">
                    <a:srgbClr val="4F81BD">
                      <a:tint val="23500"/>
                      <a:satMod val="160000"/>
                    </a:srgbClr>
                  </a:gs>
                </a:gsLst>
                <a:path path="circle">
                  <a:fillToRect l="100000" b="100000"/>
                </a:path>
                <a:tileRect t="-100000" r="-100000"/>
              </a:gradFill>
              <a:effectLst>
                <a:outerShdw blurRad="50800" dist="50800" dir="5400000" algn="ctr" rotWithShape="0">
                  <a:srgbClr val="000000">
                    <a:alpha val="56000"/>
                  </a:srgbClr>
                </a:outerShdw>
              </a:effectLst>
            </c:spPr>
          </c:dPt>
          <c:dPt>
            <c:idx val="2"/>
            <c:bubble3D val="0"/>
            <c:spPr>
              <a:gradFill flip="none" rotWithShape="1">
                <a:gsLst>
                  <a:gs pos="0">
                    <a:srgbClr val="C0504D"/>
                  </a:gs>
                  <a:gs pos="96000">
                    <a:srgbClr val="4F81BD">
                      <a:tint val="44500"/>
                      <a:satMod val="160000"/>
                    </a:srgbClr>
                  </a:gs>
                  <a:gs pos="100000">
                    <a:srgbClr val="4F81BD">
                      <a:tint val="23500"/>
                      <a:satMod val="160000"/>
                    </a:srgbClr>
                  </a:gs>
                </a:gsLst>
                <a:lin ang="2700000" scaled="1"/>
                <a:tileRect/>
              </a:gradFill>
              <a:effectLst>
                <a:outerShdw blurRad="40000" dist="23000" dir="5400000" rotWithShape="0">
                  <a:schemeClr val="bg1">
                    <a:lumMod val="75000"/>
                    <a:alpha val="35000"/>
                  </a:schemeClr>
                </a:outerShdw>
              </a:effectLst>
            </c:spPr>
          </c:dPt>
          <c:dLbls>
            <c:txPr>
              <a:bodyPr/>
              <a:lstStyle/>
              <a:p>
                <a:pPr>
                  <a:defRPr sz="1600"/>
                </a:pPr>
                <a:endParaRPr lang="es-CO"/>
              </a:p>
            </c:txPr>
            <c:showLegendKey val="0"/>
            <c:showVal val="1"/>
            <c:showCatName val="0"/>
            <c:showSerName val="0"/>
            <c:showPercent val="0"/>
            <c:showBubbleSize val="0"/>
            <c:showLeaderLines val="1"/>
          </c:dLbls>
          <c:cat>
            <c:strRef>
              <c:f>Hoja18!$A$40:$A$42</c:f>
              <c:strCache>
                <c:ptCount val="3"/>
                <c:pt idx="0">
                  <c:v>Activo fijo</c:v>
                </c:pt>
                <c:pt idx="1">
                  <c:v>Activo diferido</c:v>
                </c:pt>
                <c:pt idx="2">
                  <c:v>Activo corriente</c:v>
                </c:pt>
              </c:strCache>
            </c:strRef>
          </c:cat>
          <c:val>
            <c:numRef>
              <c:f>Hoja18!$B$40:$B$42</c:f>
              <c:numCache>
                <c:formatCode>0.0%</c:formatCode>
                <c:ptCount val="3"/>
                <c:pt idx="0">
                  <c:v>0</c:v>
                </c:pt>
                <c:pt idx="1">
                  <c:v>0</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b"/>
      <c:layout/>
      <c:overlay val="0"/>
      <c:txPr>
        <a:bodyPr/>
        <a:lstStyle/>
        <a:p>
          <a:pPr>
            <a:defRPr sz="1200"/>
          </a:pPr>
          <a:endParaRPr lang="es-CO"/>
        </a:p>
      </c:txPr>
    </c:legend>
    <c:plotVisOnly val="1"/>
    <c:dispBlanksAs val="zero"/>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solidFill>
        <a:schemeClr val="tx1"/>
      </a:solidFill>
    </a:ln>
    <a:effectLst>
      <a:outerShdw blurRad="457200" dist="139700" dir="5640000" sx="107000" sy="107000" algn="tl" rotWithShape="0">
        <a:sysClr val="window" lastClr="FFFFFF">
          <a:lumMod val="65000"/>
          <a:alpha val="84000"/>
        </a:sysClr>
      </a:outerShdw>
    </a:effectLst>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600" b="0">
                <a:latin typeface="Arial" pitchFamily="34" charset="0"/>
                <a:cs typeface="Arial" pitchFamily="34" charset="0"/>
              </a:rPr>
              <a:t>Análisis</a:t>
            </a:r>
            <a:r>
              <a:rPr lang="es-CO" sz="1600" b="0" baseline="0">
                <a:latin typeface="Arial" pitchFamily="34" charset="0"/>
                <a:cs typeface="Arial" pitchFamily="34" charset="0"/>
              </a:rPr>
              <a:t> vertical</a:t>
            </a:r>
          </a:p>
          <a:p>
            <a:pPr>
              <a:defRPr/>
            </a:pPr>
            <a:r>
              <a:rPr lang="es-CO" sz="1400" b="0" baseline="0">
                <a:latin typeface="Arial" pitchFamily="34" charset="0"/>
                <a:cs typeface="Arial" pitchFamily="34" charset="0"/>
              </a:rPr>
              <a:t>Del pasivo y patrimonio</a:t>
            </a:r>
            <a:endParaRPr lang="es-CO" sz="1400" b="0">
              <a:latin typeface="Arial" pitchFamily="34" charset="0"/>
              <a:cs typeface="Arial" pitchFamily="34" charset="0"/>
            </a:endParaRP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20773994799945791"/>
          <c:y val="0.23224568519844146"/>
          <c:w val="0.52250292657079833"/>
          <c:h val="0.62156645192078253"/>
        </c:manualLayout>
      </c:layout>
      <c:pie3DChart>
        <c:varyColors val="1"/>
        <c:ser>
          <c:idx val="0"/>
          <c:order val="0"/>
          <c:dLbls>
            <c:dLbl>
              <c:idx val="0"/>
              <c:layout>
                <c:manualLayout>
                  <c:x val="-1.505033701773194E-2"/>
                  <c:y val="3.4511651952596825E-2"/>
                </c:manualLayout>
              </c:layout>
              <c:spPr/>
              <c:txPr>
                <a:bodyPr/>
                <a:lstStyle/>
                <a:p>
                  <a:pPr>
                    <a:defRPr sz="1400"/>
                  </a:pPr>
                  <a:endParaRPr lang="es-CO"/>
                </a:p>
              </c:txPr>
              <c:dLblPos val="bestFit"/>
              <c:showLegendKey val="0"/>
              <c:showVal val="1"/>
              <c:showCatName val="0"/>
              <c:showSerName val="0"/>
              <c:showPercent val="0"/>
              <c:showBubbleSize val="0"/>
            </c:dLbl>
            <c:dLbl>
              <c:idx val="1"/>
              <c:layout>
                <c:manualLayout>
                  <c:x val="-0.18189655172413793"/>
                  <c:y val="1.5151515151515169E-2"/>
                </c:manualLayout>
              </c:layout>
              <c:spPr/>
              <c:txPr>
                <a:bodyPr/>
                <a:lstStyle/>
                <a:p>
                  <a:pPr>
                    <a:defRPr sz="1400"/>
                  </a:pPr>
                  <a:endParaRPr lang="es-CO"/>
                </a:p>
              </c:txPr>
              <c:dLblPos val="bestFit"/>
              <c:showLegendKey val="0"/>
              <c:showVal val="1"/>
              <c:showCatName val="0"/>
              <c:showSerName val="0"/>
              <c:showPercent val="0"/>
              <c:showBubbleSize val="0"/>
            </c:dLbl>
            <c:dLbl>
              <c:idx val="2"/>
              <c:layout>
                <c:manualLayout>
                  <c:x val="0.23563218390804597"/>
                  <c:y val="-0.11658235902330391"/>
                </c:manualLayout>
              </c:layout>
              <c:spPr/>
              <c:txPr>
                <a:bodyPr/>
                <a:lstStyle/>
                <a:p>
                  <a:pPr>
                    <a:defRPr sz="1400"/>
                  </a:pPr>
                  <a:endParaRPr lang="es-CO"/>
                </a:p>
              </c:txPr>
              <c:dLblPos val="bestFit"/>
              <c:showLegendKey val="0"/>
              <c:showVal val="1"/>
              <c:showCatName val="0"/>
              <c:showSerName val="0"/>
              <c:showPercent val="0"/>
              <c:showBubbleSize val="0"/>
            </c:dLbl>
            <c:showLegendKey val="0"/>
            <c:showVal val="0"/>
            <c:showCatName val="0"/>
            <c:showSerName val="0"/>
            <c:showPercent val="0"/>
            <c:showBubbleSize val="0"/>
          </c:dLbls>
          <c:cat>
            <c:strRef>
              <c:f>Hoja18!$A$44:$A$46</c:f>
              <c:strCache>
                <c:ptCount val="3"/>
                <c:pt idx="0">
                  <c:v>Pasivo corriente</c:v>
                </c:pt>
                <c:pt idx="1">
                  <c:v>Pasivo a largo plazo</c:v>
                </c:pt>
                <c:pt idx="2">
                  <c:v>Patrimonio</c:v>
                </c:pt>
              </c:strCache>
            </c:strRef>
          </c:cat>
          <c:val>
            <c:numRef>
              <c:f>Hoja18!$B$44:$B$46</c:f>
              <c:numCache>
                <c:formatCode>0.0%</c:formatCode>
                <c:ptCount val="3"/>
                <c:pt idx="0">
                  <c:v>0</c:v>
                </c:pt>
                <c:pt idx="1">
                  <c:v>0</c:v>
                </c:pt>
                <c:pt idx="2">
                  <c:v>0</c:v>
                </c:pt>
              </c:numCache>
            </c:numRef>
          </c:val>
        </c:ser>
        <c:dLbls>
          <c:showLegendKey val="0"/>
          <c:showVal val="0"/>
          <c:showCatName val="0"/>
          <c:showSerName val="0"/>
          <c:showPercent val="0"/>
          <c:showBubbleSize val="0"/>
          <c:showLeaderLines val="1"/>
        </c:dLbls>
      </c:pie3DChart>
      <c:spPr>
        <a:noFill/>
        <a:ln w="25400">
          <a:noFill/>
        </a:ln>
      </c:spPr>
    </c:plotArea>
    <c:legend>
      <c:legendPos val="b"/>
      <c:layout/>
      <c:overlay val="0"/>
      <c:txPr>
        <a:bodyPr/>
        <a:lstStyle/>
        <a:p>
          <a:pPr>
            <a:defRPr sz="1200"/>
          </a:pPr>
          <a:endParaRPr lang="es-CO"/>
        </a:p>
      </c:txPr>
    </c:legend>
    <c:plotVisOnly val="1"/>
    <c:dispBlanksAs val="zero"/>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5875">
      <a:solidFill>
        <a:schemeClr val="tx1"/>
      </a:solidFill>
    </a:ln>
    <a:effectLst>
      <a:outerShdw blurRad="444500" dist="368300" dir="2700000" sx="98000" sy="98000" algn="tl" rotWithShape="0">
        <a:schemeClr val="bg1">
          <a:lumMod val="65000"/>
          <a:alpha val="91000"/>
        </a:schemeClr>
      </a:outerShdw>
    </a:effectLst>
  </c:sp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b="0">
                <a:latin typeface="+mn-lt"/>
              </a:rPr>
              <a:t>Análisis horizontal </a:t>
            </a:r>
          </a:p>
          <a:p>
            <a:pPr>
              <a:defRPr/>
            </a:pPr>
            <a:r>
              <a:rPr lang="es-CO" sz="1400" b="0">
                <a:latin typeface="+mn-lt"/>
              </a:rPr>
              <a:t>balance</a:t>
            </a:r>
            <a:r>
              <a:rPr lang="es-CO" sz="1400" b="0" baseline="0">
                <a:latin typeface="+mn-lt"/>
              </a:rPr>
              <a:t> </a:t>
            </a:r>
            <a:r>
              <a:rPr lang="es-CO" sz="1400" b="0" i="0" u="none" strike="noStrike" kern="1200" baseline="0">
                <a:solidFill>
                  <a:sysClr val="windowText" lastClr="000000"/>
                </a:solidFill>
                <a:latin typeface="+mn-lt"/>
                <a:ea typeface="+mn-ea"/>
                <a:cs typeface="+mn-cs"/>
              </a:rPr>
              <a:t>general</a:t>
            </a:r>
            <a:r>
              <a:rPr lang="es-CO" sz="1400" b="0" baseline="0">
                <a:latin typeface="+mn-lt"/>
              </a:rPr>
              <a:t> años 1 y 2</a:t>
            </a:r>
            <a:endParaRPr lang="es-CO" sz="1400" b="0">
              <a:latin typeface="+mn-lt"/>
            </a:endParaRPr>
          </a:p>
        </c:rich>
      </c:tx>
      <c:layout/>
      <c:overlay val="0"/>
    </c:title>
    <c:autoTitleDeleted val="0"/>
    <c:view3D>
      <c:rotX val="15"/>
      <c:rotY val="20"/>
      <c:depthPercent val="100"/>
      <c:rAngAx val="1"/>
    </c:view3D>
    <c:floor>
      <c:thickness val="0"/>
      <c:spPr>
        <a:gradFill>
          <a:gsLst>
            <a:gs pos="0">
              <a:schemeClr val="tx2">
                <a:lumMod val="40000"/>
                <a:lumOff val="60000"/>
              </a:schemeClr>
            </a:gs>
            <a:gs pos="96000">
              <a:srgbClr val="4F81BD">
                <a:tint val="44500"/>
                <a:satMod val="160000"/>
              </a:srgbClr>
            </a:gs>
            <a:gs pos="96000">
              <a:srgbClr val="4F81BD">
                <a:tint val="44500"/>
                <a:satMod val="160000"/>
              </a:srgbClr>
            </a:gs>
            <a:gs pos="36000">
              <a:srgbClr val="1F497D">
                <a:lumMod val="40000"/>
                <a:lumOff val="60000"/>
              </a:srgbClr>
            </a:gs>
            <a:gs pos="96000">
              <a:srgbClr val="4F81BD">
                <a:tint val="44500"/>
                <a:satMod val="160000"/>
              </a:srgbClr>
            </a:gs>
            <a:gs pos="96000">
              <a:srgbClr val="4F81BD">
                <a:tint val="44500"/>
                <a:satMod val="160000"/>
              </a:srgbClr>
            </a:gs>
            <a:gs pos="100000">
              <a:srgbClr val="4F81BD">
                <a:tint val="23500"/>
                <a:satMod val="160000"/>
              </a:srgbClr>
            </a:gs>
          </a:gsLst>
          <a:lin ang="2400000" scaled="0"/>
        </a:gradFill>
      </c:spPr>
    </c:floor>
    <c:sideWall>
      <c:thickness val="0"/>
    </c:sideWall>
    <c:backWall>
      <c:thickness val="0"/>
    </c:backWall>
    <c:plotArea>
      <c:layout/>
      <c:bar3DChart>
        <c:barDir val="col"/>
        <c:grouping val="clustered"/>
        <c:varyColors val="0"/>
        <c:ser>
          <c:idx val="0"/>
          <c:order val="0"/>
          <c:invertIfNegative val="0"/>
          <c:dPt>
            <c:idx val="0"/>
            <c:invertIfNegative val="0"/>
            <c:bubble3D val="0"/>
            <c:spPr>
              <a:gradFill flip="none" rotWithShape="1">
                <a:gsLst>
                  <a:gs pos="0">
                    <a:srgbClr val="FBEAC7"/>
                  </a:gs>
                  <a:gs pos="17999">
                    <a:srgbClr val="FEE7F2"/>
                  </a:gs>
                  <a:gs pos="36000">
                    <a:srgbClr val="FAC77D"/>
                  </a:gs>
                  <a:gs pos="61000">
                    <a:srgbClr val="FBA97D"/>
                  </a:gs>
                  <a:gs pos="82001">
                    <a:srgbClr val="FBD49C"/>
                  </a:gs>
                  <a:gs pos="100000">
                    <a:srgbClr val="FEE7F2"/>
                  </a:gs>
                </a:gsLst>
                <a:lin ang="5400000" scaled="0"/>
                <a:tileRect r="-100000" b="-100000"/>
              </a:gradFill>
            </c:spPr>
          </c:dPt>
          <c:dPt>
            <c:idx val="1"/>
            <c:invertIfNegative val="0"/>
            <c:bubble3D val="0"/>
            <c:spPr>
              <a:gradFill>
                <a:gsLst>
                  <a:gs pos="0">
                    <a:srgbClr val="DDEBCF"/>
                  </a:gs>
                  <a:gs pos="50000">
                    <a:srgbClr val="9CB86E"/>
                  </a:gs>
                  <a:gs pos="100000">
                    <a:srgbClr val="156B13"/>
                  </a:gs>
                </a:gsLst>
                <a:lin ang="5400000" scaled="0"/>
              </a:gradFill>
            </c:spPr>
          </c:dPt>
          <c:dPt>
            <c:idx val="3"/>
            <c:invertIfNegative val="0"/>
            <c:bubble3D val="0"/>
            <c:spPr>
              <a:gradFill flip="none" rotWithShape="1">
                <a:gsLst>
                  <a:gs pos="0">
                    <a:srgbClr val="FFFFFF"/>
                  </a:gs>
                  <a:gs pos="7001">
                    <a:srgbClr val="E6E6E6"/>
                  </a:gs>
                  <a:gs pos="32001">
                    <a:srgbClr val="7D8496"/>
                  </a:gs>
                  <a:gs pos="47000">
                    <a:srgbClr val="E6E6E6"/>
                  </a:gs>
                  <a:gs pos="85001">
                    <a:srgbClr val="7D8496"/>
                  </a:gs>
                  <a:gs pos="100000">
                    <a:srgbClr val="E6E6E6"/>
                  </a:gs>
                </a:gsLst>
                <a:lin ang="5400000" scaled="0"/>
                <a:tileRect r="-100000" b="-100000"/>
              </a:gradFill>
            </c:spPr>
          </c:dPt>
          <c:dPt>
            <c:idx val="4"/>
            <c:invertIfNegative val="0"/>
            <c:bubble3D val="0"/>
            <c:spPr>
              <a:solidFill>
                <a:schemeClr val="accent6">
                  <a:lumMod val="75000"/>
                </a:schemeClr>
              </a:solidFill>
            </c:spPr>
          </c:dPt>
          <c:dLbls>
            <c:delete val="1"/>
          </c:dLbls>
          <c:cat>
            <c:strRef>
              <c:f>Hoja20!$A$39:$A$46</c:f>
              <c:strCache>
                <c:ptCount val="8"/>
                <c:pt idx="0">
                  <c:v>Total activos año 1</c:v>
                </c:pt>
                <c:pt idx="1">
                  <c:v>Total activos año 2</c:v>
                </c:pt>
                <c:pt idx="3">
                  <c:v>Total pasivos año 1</c:v>
                </c:pt>
                <c:pt idx="4">
                  <c:v>Total pasivos año 2</c:v>
                </c:pt>
                <c:pt idx="6">
                  <c:v>Total patrimonio año 1</c:v>
                </c:pt>
                <c:pt idx="7">
                  <c:v>Total patrimonio año 2</c:v>
                </c:pt>
              </c:strCache>
            </c:strRef>
          </c:cat>
          <c:val>
            <c:numRef>
              <c:f>Hoja20!$B$39:$B$46</c:f>
              <c:numCache>
                <c:formatCode>#,##0</c:formatCode>
                <c:ptCount val="8"/>
                <c:pt idx="0">
                  <c:v>0</c:v>
                </c:pt>
                <c:pt idx="1">
                  <c:v>0</c:v>
                </c:pt>
                <c:pt idx="3">
                  <c:v>0</c:v>
                </c:pt>
                <c:pt idx="4">
                  <c:v>0</c:v>
                </c:pt>
                <c:pt idx="6">
                  <c:v>0</c:v>
                </c:pt>
                <c:pt idx="7">
                  <c:v>0</c:v>
                </c:pt>
              </c:numCache>
            </c:numRef>
          </c:val>
        </c:ser>
        <c:dLbls>
          <c:showLegendKey val="0"/>
          <c:showVal val="1"/>
          <c:showCatName val="0"/>
          <c:showSerName val="0"/>
          <c:showPercent val="0"/>
          <c:showBubbleSize val="0"/>
        </c:dLbls>
        <c:gapWidth val="150"/>
        <c:shape val="box"/>
        <c:axId val="108371328"/>
        <c:axId val="108373120"/>
        <c:axId val="0"/>
      </c:bar3DChart>
      <c:catAx>
        <c:axId val="108371328"/>
        <c:scaling>
          <c:orientation val="minMax"/>
        </c:scaling>
        <c:delete val="0"/>
        <c:axPos val="b"/>
        <c:majorGridlines>
          <c:spPr>
            <a:ln>
              <a:solidFill>
                <a:sysClr val="window" lastClr="FFFFFF">
                  <a:lumMod val="85000"/>
                </a:sysClr>
              </a:solidFill>
            </a:ln>
          </c:spPr>
        </c:majorGridlines>
        <c:numFmt formatCode="General" sourceLinked="1"/>
        <c:majorTickMark val="out"/>
        <c:minorTickMark val="none"/>
        <c:tickLblPos val="nextTo"/>
        <c:crossAx val="108373120"/>
        <c:crosses val="autoZero"/>
        <c:auto val="1"/>
        <c:lblAlgn val="ctr"/>
        <c:lblOffset val="100"/>
        <c:noMultiLvlLbl val="0"/>
      </c:catAx>
      <c:valAx>
        <c:axId val="10837312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08371328"/>
        <c:crosses val="autoZero"/>
        <c:crossBetween val="between"/>
        <c:dispUnits>
          <c:builtInUnit val="thousands"/>
          <c:dispUnitsLbl>
            <c:layout/>
          </c:dispUnitsLbl>
        </c:dispUnits>
      </c:valAx>
      <c:spPr>
        <a:noFill/>
        <a:ln w="25400">
          <a:noFill/>
        </a:ln>
      </c:spPr>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solidFill>
        <a:schemeClr val="tx1"/>
      </a:solidFill>
    </a:ln>
    <a:effectLst>
      <a:outerShdw blurRad="254000" dist="368300" dir="2700000" algn="tl" rotWithShape="0">
        <a:sysClr val="window" lastClr="FFFFFF">
          <a:lumMod val="65000"/>
          <a:alpha val="63000"/>
        </a:sysClr>
      </a:outerShdw>
    </a:effectLst>
  </c:sp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200" b="0"/>
              <a:t>Análisis</a:t>
            </a:r>
            <a:r>
              <a:rPr lang="es-CO" sz="1200" b="0" baseline="0"/>
              <a:t> horizontal</a:t>
            </a:r>
          </a:p>
          <a:p>
            <a:pPr>
              <a:defRPr/>
            </a:pPr>
            <a:r>
              <a:rPr lang="es-CO" sz="1200" b="0" baseline="0"/>
              <a:t>Estado de pérdidas y ganancias años 1 y 2</a:t>
            </a:r>
            <a:endParaRPr lang="es-CO" sz="1200" b="0"/>
          </a:p>
        </c:rich>
      </c:tx>
      <c:layout>
        <c:manualLayout>
          <c:xMode val="edge"/>
          <c:yMode val="edge"/>
          <c:x val="0.25663571047054529"/>
          <c:y val="2.7397123062797381E-2"/>
        </c:manualLayout>
      </c:layout>
      <c:overlay val="0"/>
    </c:title>
    <c:autoTitleDeleted val="0"/>
    <c:view3D>
      <c:rotX val="15"/>
      <c:rotY val="20"/>
      <c:depthPercent val="100"/>
      <c:rAngAx val="1"/>
    </c:view3D>
    <c:floor>
      <c:thickness val="0"/>
      <c:spPr>
        <a:gradFill>
          <a:gsLst>
            <a:gs pos="0">
              <a:srgbClr val="1F497D">
                <a:lumMod val="20000"/>
                <a:lumOff val="80000"/>
              </a:srgbClr>
            </a:gs>
            <a:gs pos="39999">
              <a:srgbClr val="85C2FF"/>
            </a:gs>
            <a:gs pos="70000">
              <a:srgbClr val="C4D6EB"/>
            </a:gs>
            <a:gs pos="100000">
              <a:srgbClr val="FFEBFA"/>
            </a:gs>
          </a:gsLst>
          <a:lin ang="0" scaled="0"/>
        </a:gradFill>
      </c:spPr>
    </c:floor>
    <c:sideWall>
      <c:thickness val="0"/>
    </c:sideWall>
    <c:backWall>
      <c:thickness val="0"/>
      <c:spPr>
        <a:noFill/>
      </c:spPr>
    </c:backWall>
    <c:plotArea>
      <c:layout/>
      <c:bar3DChart>
        <c:barDir val="col"/>
        <c:grouping val="clustered"/>
        <c:varyColors val="0"/>
        <c:ser>
          <c:idx val="0"/>
          <c:order val="0"/>
          <c:invertIfNegative val="0"/>
          <c:dPt>
            <c:idx val="0"/>
            <c:invertIfNegative val="0"/>
            <c:bubble3D val="0"/>
            <c:spPr>
              <a:solidFill>
                <a:srgbClr val="F79646">
                  <a:lumMod val="75000"/>
                </a:srgbClr>
              </a:solidFill>
            </c:spPr>
          </c:dPt>
          <c:dPt>
            <c:idx val="1"/>
            <c:invertIfNegative val="0"/>
            <c:bubble3D val="0"/>
            <c:spPr>
              <a:solidFill>
                <a:schemeClr val="accent3">
                  <a:lumMod val="75000"/>
                </a:schemeClr>
              </a:solidFill>
            </c:spPr>
          </c:dPt>
          <c:dPt>
            <c:idx val="3"/>
            <c:invertIfNegative val="0"/>
            <c:bubble3D val="0"/>
            <c:spPr>
              <a:solidFill>
                <a:schemeClr val="accent2">
                  <a:lumMod val="20000"/>
                  <a:lumOff val="80000"/>
                </a:schemeClr>
              </a:solidFill>
            </c:spPr>
          </c:dPt>
          <c:dPt>
            <c:idx val="4"/>
            <c:invertIfNegative val="0"/>
            <c:bubble3D val="0"/>
            <c:spPr>
              <a:solidFill>
                <a:schemeClr val="bg1">
                  <a:lumMod val="75000"/>
                </a:schemeClr>
              </a:solidFill>
            </c:spPr>
          </c:dPt>
          <c:cat>
            <c:strRef>
              <c:f>Hoja21!$A$21:$A$25</c:f>
              <c:strCache>
                <c:ptCount val="5"/>
                <c:pt idx="0">
                  <c:v>Utilidad operacional año 1</c:v>
                </c:pt>
                <c:pt idx="1">
                  <c:v>Utilidad operacional año 2</c:v>
                </c:pt>
                <c:pt idx="3">
                  <c:v>Utilidd neta año 1</c:v>
                </c:pt>
                <c:pt idx="4">
                  <c:v>Utilidad neta año 2</c:v>
                </c:pt>
              </c:strCache>
            </c:strRef>
          </c:cat>
          <c:val>
            <c:numRef>
              <c:f>Hoja21!$B$21:$B$25</c:f>
              <c:numCache>
                <c:formatCode>#,##0</c:formatCode>
                <c:ptCount val="5"/>
                <c:pt idx="0">
                  <c:v>0</c:v>
                </c:pt>
                <c:pt idx="1">
                  <c:v>0</c:v>
                </c:pt>
                <c:pt idx="3">
                  <c:v>0</c:v>
                </c:pt>
                <c:pt idx="4">
                  <c:v>0</c:v>
                </c:pt>
              </c:numCache>
            </c:numRef>
          </c:val>
        </c:ser>
        <c:dLbls>
          <c:showLegendKey val="0"/>
          <c:showVal val="0"/>
          <c:showCatName val="0"/>
          <c:showSerName val="0"/>
          <c:showPercent val="0"/>
          <c:showBubbleSize val="0"/>
        </c:dLbls>
        <c:gapWidth val="150"/>
        <c:shape val="box"/>
        <c:axId val="108407808"/>
        <c:axId val="108409600"/>
        <c:axId val="0"/>
      </c:bar3DChart>
      <c:catAx>
        <c:axId val="108407808"/>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crossAx val="108409600"/>
        <c:crosses val="autoZero"/>
        <c:auto val="1"/>
        <c:lblAlgn val="ctr"/>
        <c:lblOffset val="100"/>
        <c:noMultiLvlLbl val="0"/>
      </c:catAx>
      <c:valAx>
        <c:axId val="108409600"/>
        <c:scaling>
          <c:orientation val="minMax"/>
        </c:scaling>
        <c:delete val="0"/>
        <c:axPos val="l"/>
        <c:majorGridlines>
          <c:spPr>
            <a:ln>
              <a:solidFill>
                <a:sysClr val="window" lastClr="FFFFFF">
                  <a:lumMod val="85000"/>
                </a:sysClr>
              </a:solidFill>
            </a:ln>
          </c:spPr>
        </c:majorGridlines>
        <c:numFmt formatCode="#,##0" sourceLinked="1"/>
        <c:majorTickMark val="out"/>
        <c:minorTickMark val="none"/>
        <c:tickLblPos val="nextTo"/>
        <c:spPr>
          <a:ln>
            <a:solidFill>
              <a:schemeClr val="tx1"/>
            </a:solidFill>
          </a:ln>
        </c:spPr>
        <c:crossAx val="108407808"/>
        <c:crosses val="autoZero"/>
        <c:crossBetween val="between"/>
        <c:dispUnits>
          <c:builtInUnit val="thousands"/>
          <c:dispUnitsLbl>
            <c:layout/>
          </c:dispUnitsLbl>
        </c:dispUnits>
      </c:valAx>
      <c:spPr>
        <a:noFill/>
        <a:ln w="25400">
          <a:noFill/>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5875">
      <a:solidFill>
        <a:schemeClr val="tx1"/>
      </a:solidFill>
    </a:ln>
    <a:effectLst>
      <a:outerShdw blurRad="546100" dist="330200" dir="2700000" sx="102000" sy="102000" algn="tl" rotWithShape="0">
        <a:schemeClr val="bg1">
          <a:lumMod val="50000"/>
          <a:alpha val="45000"/>
        </a:schemeClr>
      </a:outerShdw>
    </a:effectLst>
  </c:spPr>
  <c:printSettings>
    <c:headerFooter/>
    <c:pageMargins b="0.75000000000000122" l="0.70000000000000062" r="0.70000000000000062" t="0.750000000000001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[1]Hoja24!$C$99</c:f>
              <c:strCache>
                <c:ptCount val="1"/>
                <c:pt idx="0">
                  <c:v>VPN Flujo de fondos sin financiación.</c:v>
                </c:pt>
              </c:strCache>
            </c:strRef>
          </c:tx>
          <c:marker>
            <c:symbol val="none"/>
          </c:marker>
          <c:val>
            <c:numRef>
              <c:f>[1]Hoja24!$C$100:$C$190</c:f>
              <c:numCache>
                <c:formatCode>General</c:formatCode>
                <c:ptCount val="91"/>
                <c:pt idx="0">
                  <c:v>177663474.75118449</c:v>
                </c:pt>
                <c:pt idx="1">
                  <c:v>169646802.15776598</c:v>
                </c:pt>
                <c:pt idx="2">
                  <c:v>162036636.93329781</c:v>
                </c:pt>
                <c:pt idx="3">
                  <c:v>154808101.63375655</c:v>
                </c:pt>
                <c:pt idx="4">
                  <c:v>147938084.38272381</c:v>
                </c:pt>
                <c:pt idx="5">
                  <c:v>141405097.11710241</c:v>
                </c:pt>
                <c:pt idx="6">
                  <c:v>135189146.48728928</c:v>
                </c:pt>
                <c:pt idx="7">
                  <c:v>129271616.17189777</c:v>
                </c:pt>
                <c:pt idx="8">
                  <c:v>123635159.4991236</c:v>
                </c:pt>
                <c:pt idx="9">
                  <c:v>118263601.38370916</c:v>
                </c:pt>
                <c:pt idx="10">
                  <c:v>113141848.69202998</c:v>
                </c:pt>
                <c:pt idx="11">
                  <c:v>108255808.23973423</c:v>
                </c:pt>
                <c:pt idx="12">
                  <c:v>103592311.70800643</c:v>
                </c:pt>
                <c:pt idx="13">
                  <c:v>99139046.83713761</c:v>
                </c:pt>
                <c:pt idx="14">
                  <c:v>94884494.320727557</c:v>
                </c:pt>
                <c:pt idx="15">
                  <c:v>90817869.881465539</c:v>
                </c:pt>
                <c:pt idx="16">
                  <c:v>86929071.060837924</c:v>
                </c:pt>
                <c:pt idx="17">
                  <c:v>83208628.301035002</c:v>
                </c:pt>
                <c:pt idx="18">
                  <c:v>79647659.938372076</c:v>
                </c:pt>
                <c:pt idx="19">
                  <c:v>76237830.764286354</c:v>
                </c:pt>
                <c:pt idx="20">
                  <c:v>72971313.842881069</c:v>
                </c:pt>
                <c:pt idx="21">
                  <c:v>69840755.303503379</c:v>
                </c:pt>
                <c:pt idx="22">
                  <c:v>66839241.853334308</c:v>
                </c:pt>
                <c:pt idx="23">
                  <c:v>63960270.778767943</c:v>
                </c:pt>
                <c:pt idx="24">
                  <c:v>61197722.225760102</c:v>
                </c:pt>
                <c:pt idx="25">
                  <c:v>58545833.568589628</c:v>
                </c:pt>
                <c:pt idx="26">
                  <c:v>55999175.69382821</c:v>
                </c:pt>
                <c:pt idx="27">
                  <c:v>53552631.041962907</c:v>
                </c:pt>
                <c:pt idx="28">
                  <c:v>51201373.263233423</c:v>
                </c:pt>
                <c:pt idx="29">
                  <c:v>48940848.357001901</c:v>
                </c:pt>
                <c:pt idx="30">
                  <c:v>46766757.175498784</c:v>
                </c:pt>
                <c:pt idx="31">
                  <c:v>44675039.183219582</c:v>
                </c:pt>
                <c:pt idx="32">
                  <c:v>42661857.37268953</c:v>
                </c:pt>
                <c:pt idx="33">
                  <c:v>40723584.245870352</c:v>
                </c:pt>
                <c:pt idx="34">
                  <c:v>38856788.778242871</c:v>
                </c:pt>
                <c:pt idx="35">
                  <c:v>37058224.289641976</c:v>
                </c:pt>
                <c:pt idx="36">
                  <c:v>35324817.152316287</c:v>
                </c:pt>
                <c:pt idx="37">
                  <c:v>33653656.27249898</c:v>
                </c:pt>
                <c:pt idx="38">
                  <c:v>32041983.287064832</c:v>
                </c:pt>
                <c:pt idx="39">
                  <c:v>30487183.421659838</c:v>
                </c:pt>
                <c:pt idx="40">
                  <c:v>28986776.961078662</c:v>
                </c:pt>
                <c:pt idx="41">
                  <c:v>27538411.286656965</c:v>
                </c:pt>
                <c:pt idx="42">
                  <c:v>26139853.439096395</c:v>
                </c:pt>
                <c:pt idx="43">
                  <c:v>24788983.168464374</c:v>
                </c:pt>
                <c:pt idx="44">
                  <c:v>23483786.436152752</c:v>
                </c:pt>
                <c:pt idx="45">
                  <c:v>22222349.336357329</c:v>
                </c:pt>
                <c:pt idx="46">
                  <c:v>21002852.40718155</c:v>
                </c:pt>
                <c:pt idx="47">
                  <c:v>19823565.303793829</c:v>
                </c:pt>
                <c:pt idx="48">
                  <c:v>18682841.80819774</c:v>
                </c:pt>
                <c:pt idx="49">
                  <c:v>17579115.152126756</c:v>
                </c:pt>
                <c:pt idx="50">
                  <c:v>16510893.631364647</c:v>
                </c:pt>
                <c:pt idx="51">
                  <c:v>15476756.491435084</c:v>
                </c:pt>
                <c:pt idx="52">
                  <c:v>14475350.066111866</c:v>
                </c:pt>
                <c:pt idx="53">
                  <c:v>13505384.151585851</c:v>
                </c:pt>
                <c:pt idx="54">
                  <c:v>12565628.600397792</c:v>
                </c:pt>
                <c:pt idx="55">
                  <c:v>11654910.120417353</c:v>
                </c:pt>
                <c:pt idx="56">
                  <c:v>10772109.265225414</c:v>
                </c:pt>
                <c:pt idx="57">
                  <c:v>9916157.6032491438</c:v>
                </c:pt>
                <c:pt idx="58">
                  <c:v>9086035.0539130308</c:v>
                </c:pt>
                <c:pt idx="59">
                  <c:v>8280767.379911717</c:v>
                </c:pt>
                <c:pt idx="60">
                  <c:v>7499423.8254860975</c:v>
                </c:pt>
                <c:pt idx="61">
                  <c:v>6741114.8913034163</c:v>
                </c:pt>
                <c:pt idx="62">
                  <c:v>6004990.2372006364</c:v>
                </c:pt>
                <c:pt idx="63">
                  <c:v>5290236.7046651654</c:v>
                </c:pt>
                <c:pt idx="64">
                  <c:v>4596076.4514887221</c:v>
                </c:pt>
                <c:pt idx="65">
                  <c:v>3921765.1915554963</c:v>
                </c:pt>
                <c:pt idx="66">
                  <c:v>3266590.5332064144</c:v>
                </c:pt>
                <c:pt idx="67">
                  <c:v>2629870.4100710228</c:v>
                </c:pt>
                <c:pt idx="68">
                  <c:v>2010951.5986706913</c:v>
                </c:pt>
                <c:pt idx="69">
                  <c:v>1409208.3174825087</c:v>
                </c:pt>
                <c:pt idx="70">
                  <c:v>824040.90250723436</c:v>
                </c:pt>
                <c:pt idx="71">
                  <c:v>254874.55471627787</c:v>
                </c:pt>
                <c:pt idx="72">
                  <c:v>-298841.84494258836</c:v>
                </c:pt>
                <c:pt idx="73">
                  <c:v>-837636.8570161052</c:v>
                </c:pt>
                <c:pt idx="74">
                  <c:v>-1362017.545264665</c:v>
                </c:pt>
                <c:pt idx="75">
                  <c:v>-1872470.4821564332</c:v>
                </c:pt>
                <c:pt idx="76">
                  <c:v>-2369462.7014348805</c:v>
                </c:pt>
                <c:pt idx="77">
                  <c:v>-2853442.6008467041</c:v>
                </c:pt>
                <c:pt idx="78">
                  <c:v>-3324840.7979196608</c:v>
                </c:pt>
                <c:pt idx="79">
                  <c:v>-3784070.9414964393</c:v>
                </c:pt>
                <c:pt idx="80">
                  <c:v>-4231530.4815599769</c:v>
                </c:pt>
                <c:pt idx="81">
                  <c:v>-4667601.3997263275</c:v>
                </c:pt>
                <c:pt idx="82">
                  <c:v>-5092650.9026330486</c:v>
                </c:pt>
                <c:pt idx="83">
                  <c:v>-5507032.0803126693</c:v>
                </c:pt>
                <c:pt idx="84">
                  <c:v>-5911084.5315119401</c:v>
                </c:pt>
                <c:pt idx="85">
                  <c:v>-6305134.9577974603</c:v>
                </c:pt>
                <c:pt idx="86">
                  <c:v>-6689497.728175398</c:v>
                </c:pt>
                <c:pt idx="87">
                  <c:v>-7064475.4158490822</c:v>
                </c:pt>
                <c:pt idx="88">
                  <c:v>-7430359.3086391911</c:v>
                </c:pt>
                <c:pt idx="89">
                  <c:v>-7787429.8945009373</c:v>
                </c:pt>
                <c:pt idx="90">
                  <c:v>-8135957.3234858662</c:v>
                </c:pt>
              </c:numCache>
            </c:numRef>
          </c:val>
          <c:smooth val="0"/>
        </c:ser>
        <c:dLbls>
          <c:showLegendKey val="0"/>
          <c:showVal val="0"/>
          <c:showCatName val="0"/>
          <c:showSerName val="0"/>
          <c:showPercent val="0"/>
          <c:showBubbleSize val="0"/>
        </c:dLbls>
        <c:marker val="1"/>
        <c:smooth val="0"/>
        <c:axId val="248083200"/>
        <c:axId val="248085120"/>
      </c:lineChart>
      <c:catAx>
        <c:axId val="248083200"/>
        <c:scaling>
          <c:orientation val="minMax"/>
        </c:scaling>
        <c:delete val="0"/>
        <c:axPos val="b"/>
        <c:majorGridlines>
          <c:spPr>
            <a:ln>
              <a:solidFill>
                <a:schemeClr val="bg1">
                  <a:lumMod val="85000"/>
                </a:schemeClr>
              </a:solidFill>
            </a:ln>
          </c:spPr>
        </c:majorGridlines>
        <c:title>
          <c:tx>
            <c:rich>
              <a:bodyPr/>
              <a:lstStyle/>
              <a:p>
                <a:pPr>
                  <a:defRPr sz="1000" b="1" i="0" u="none" strike="noStrike" baseline="0">
                    <a:solidFill>
                      <a:srgbClr val="000000"/>
                    </a:solidFill>
                    <a:latin typeface="Calibri"/>
                    <a:ea typeface="Calibri"/>
                    <a:cs typeface="Calibri"/>
                  </a:defRPr>
                </a:pPr>
                <a:r>
                  <a:rPr lang="es-CO"/>
                  <a:t>Tasa de interés</a:t>
                </a:r>
              </a:p>
            </c:rich>
          </c:tx>
          <c:layout>
            <c:manualLayout>
              <c:xMode val="edge"/>
              <c:yMode val="edge"/>
              <c:x val="0.78309830861119589"/>
              <c:y val="0.80422244094488193"/>
            </c:manualLayout>
          </c:layout>
          <c:overlay val="0"/>
        </c:title>
        <c:numFmt formatCode="#,##0" sourceLinked="0"/>
        <c:majorTickMark val="out"/>
        <c:minorTickMark val="out"/>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48085120"/>
        <c:crossesAt val="0"/>
        <c:auto val="1"/>
        <c:lblAlgn val="ctr"/>
        <c:lblOffset val="90"/>
        <c:tickLblSkip val="10"/>
        <c:tickMarkSkip val="10"/>
        <c:noMultiLvlLbl val="0"/>
      </c:catAx>
      <c:valAx>
        <c:axId val="248085120"/>
        <c:scaling>
          <c:orientation val="minMax"/>
        </c:scaling>
        <c:delete val="0"/>
        <c:axPos val="l"/>
        <c:majorGridlines>
          <c:spPr>
            <a:ln>
              <a:solidFill>
                <a:schemeClr val="bg1">
                  <a:lumMod val="85000"/>
                </a:schemeClr>
              </a:solidFill>
            </a:ln>
          </c:spPr>
        </c:majorGridlines>
        <c:numFmt formatCode="#,##0;[Red]#,##0" sourceLinked="0"/>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s-CO"/>
          </a:p>
        </c:txPr>
        <c:crossAx val="248083200"/>
        <c:crossesAt val="1"/>
        <c:crossBetween val="between"/>
        <c:dispUnits>
          <c:builtInUnit val="thousands"/>
          <c:dispUnitsLbl>
            <c:layout/>
            <c:txPr>
              <a:bodyPr rot="-5400000" vert="horz"/>
              <a:lstStyle/>
              <a:p>
                <a:pPr algn="ctr">
                  <a:defRPr sz="1000" b="1" i="0" u="none" strike="noStrike" baseline="0">
                    <a:solidFill>
                      <a:srgbClr val="000000"/>
                    </a:solidFill>
                    <a:latin typeface="Calibri"/>
                    <a:ea typeface="Calibri"/>
                    <a:cs typeface="Calibri"/>
                  </a:defRPr>
                </a:pPr>
                <a:endParaRPr lang="es-CO"/>
              </a:p>
            </c:txPr>
          </c:dispUnitsLbl>
        </c:dispUnits>
      </c:valAx>
      <c:spPr>
        <a:noFill/>
        <a:ln w="25400">
          <a:noFill/>
        </a:ln>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15000000" scaled="0"/>
    </a:gradFill>
    <a:ln w="15875"/>
    <a:effectLst>
      <a:outerShdw blurRad="50800" dist="2032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44" l="0.70000000000000062" r="0.70000000000000062" t="0.750000000000002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[1]Hoja24!$D$99</c:f>
              <c:strCache>
                <c:ptCount val="1"/>
                <c:pt idx="0">
                  <c:v>VPN Flujo de fondos con financiación.</c:v>
                </c:pt>
              </c:strCache>
            </c:strRef>
          </c:tx>
          <c:marker>
            <c:symbol val="none"/>
          </c:marker>
          <c:val>
            <c:numRef>
              <c:f>[1]Hoja24!$D$100:$D$190</c:f>
              <c:numCache>
                <c:formatCode>General</c:formatCode>
                <c:ptCount val="91"/>
                <c:pt idx="0">
                  <c:v>114892852.65675771</c:v>
                </c:pt>
                <c:pt idx="1">
                  <c:v>109623451.59541763</c:v>
                </c:pt>
                <c:pt idx="2">
                  <c:v>104625039.89276691</c:v>
                </c:pt>
                <c:pt idx="3">
                  <c:v>99880877.361030236</c:v>
                </c:pt>
                <c:pt idx="4">
                  <c:v>95375420.077802673</c:v>
                </c:pt>
                <c:pt idx="5">
                  <c:v>91094223.827406436</c:v>
                </c:pt>
                <c:pt idx="6">
                  <c:v>87023856.198872894</c:v>
                </c:pt>
                <c:pt idx="7">
                  <c:v>83151816.489388242</c:v>
                </c:pt>
                <c:pt idx="8">
                  <c:v>79466462.652921483</c:v>
                </c:pt>
                <c:pt idx="9">
                  <c:v>75956944.614183456</c:v>
                </c:pt>
                <c:pt idx="10">
                  <c:v>72613143.339326233</c:v>
                </c:pt>
                <c:pt idx="11">
                  <c:v>69425615.118005887</c:v>
                </c:pt>
                <c:pt idx="12">
                  <c:v>66385540.567568764</c:v>
                </c:pt>
                <c:pt idx="13">
                  <c:v>63484677.920031458</c:v>
                </c:pt>
                <c:pt idx="14">
                  <c:v>60715320.196944997</c:v>
                </c:pt>
                <c:pt idx="15">
                  <c:v>58070255.916815996</c:v>
                </c:pt>
                <c:pt idx="16">
                  <c:v>55542733.015055522</c:v>
                </c:pt>
                <c:pt idx="17">
                  <c:v>53126425.687953487</c:v>
                </c:pt>
                <c:pt idx="18">
                  <c:v>50815403.900343001</c:v>
                </c:pt>
                <c:pt idx="19">
                  <c:v>48604105.321829543</c:v>
                </c:pt>
                <c:pt idx="20">
                  <c:v>46487309.47903043</c:v>
                </c:pt>
                <c:pt idx="21">
                  <c:v>44460113.93150714</c:v>
                </c:pt>
                <c:pt idx="22">
                  <c:v>42517912.297229797</c:v>
                </c:pt>
                <c:pt idx="23">
                  <c:v>40656373.969720483</c:v>
                </c:pt>
                <c:pt idx="24">
                  <c:v>38871425.383682549</c:v>
                </c:pt>
                <c:pt idx="25">
                  <c:v>37159232.699112952</c:v>
                </c:pt>
                <c:pt idx="26">
                  <c:v>35516185.785774365</c:v>
                </c:pt>
                <c:pt idx="27">
                  <c:v>33938883.400611162</c:v>
                </c:pt>
                <c:pt idx="28">
                  <c:v>32424119.460352536</c:v>
                </c:pt>
                <c:pt idx="29">
                  <c:v>30968870.320268948</c:v>
                </c:pt>
                <c:pt idx="30">
                  <c:v>29570282.977928314</c:v>
                </c:pt>
                <c:pt idx="31">
                  <c:v>28225664.127928022</c:v>
                </c:pt>
                <c:pt idx="32">
                  <c:v>26932470.00002959</c:v>
                </c:pt>
                <c:pt idx="33">
                  <c:v>25688296.91896845</c:v>
                </c:pt>
                <c:pt idx="34">
                  <c:v>24490872.529509123</c:v>
                </c:pt>
                <c:pt idx="35">
                  <c:v>23338047.63512418</c:v>
                </c:pt>
                <c:pt idx="36">
                  <c:v>22227788.603039097</c:v>
                </c:pt>
                <c:pt idx="37">
                  <c:v>21158170.292352255</c:v>
                </c:pt>
                <c:pt idx="38">
                  <c:v>20127369.465545382</c:v>
                </c:pt>
                <c:pt idx="39">
                  <c:v>19133658.646980572</c:v>
                </c:pt>
                <c:pt idx="40">
                  <c:v>18175400.394970339</c:v>
                </c:pt>
                <c:pt idx="41">
                  <c:v>17251041.956728172</c:v>
                </c:pt>
                <c:pt idx="42">
                  <c:v>16359110.277992506</c:v>
                </c:pt>
                <c:pt idx="43">
                  <c:v>15498207.341381405</c:v>
                </c:pt>
                <c:pt idx="44">
                  <c:v>14667005.809605774</c:v>
                </c:pt>
                <c:pt idx="45">
                  <c:v>13864244.951559126</c:v>
                </c:pt>
                <c:pt idx="46">
                  <c:v>13088726.831030898</c:v>
                </c:pt>
                <c:pt idx="47">
                  <c:v>12339312.739372272</c:v>
                </c:pt>
                <c:pt idx="48">
                  <c:v>11614919.854891621</c:v>
                </c:pt>
                <c:pt idx="49">
                  <c:v>10914518.113083269</c:v>
                </c:pt>
                <c:pt idx="50">
                  <c:v>10237127.273009572</c:v>
                </c:pt>
                <c:pt idx="51">
                  <c:v>9581814.1662717648</c:v>
                </c:pt>
                <c:pt idx="52">
                  <c:v>8947690.1160288118</c:v>
                </c:pt>
                <c:pt idx="53">
                  <c:v>8333908.5144636892</c:v>
                </c:pt>
                <c:pt idx="54">
                  <c:v>7739662.5479604267</c:v>
                </c:pt>
                <c:pt idx="55">
                  <c:v>7164183.0600496046</c:v>
                </c:pt>
                <c:pt idx="56">
                  <c:v>6606736.5429104492</c:v>
                </c:pt>
                <c:pt idx="57">
                  <c:v>6066623.2488907017</c:v>
                </c:pt>
                <c:pt idx="58">
                  <c:v>5543175.4141242318</c:v>
                </c:pt>
                <c:pt idx="59">
                  <c:v>5035755.5868978724</c:v>
                </c:pt>
                <c:pt idx="60">
                  <c:v>4543755.0539442599</c:v>
                </c:pt>
                <c:pt idx="61">
                  <c:v>4066592.3583241664</c:v>
                </c:pt>
                <c:pt idx="62">
                  <c:v>3603711.9030082263</c:v>
                </c:pt>
                <c:pt idx="63">
                  <c:v>3154582.6346835904</c:v>
                </c:pt>
                <c:pt idx="64">
                  <c:v>2718696.8026913367</c:v>
                </c:pt>
                <c:pt idx="65">
                  <c:v>2295568.7883556224</c:v>
                </c:pt>
                <c:pt idx="66">
                  <c:v>1884734.0002909005</c:v>
                </c:pt>
                <c:pt idx="67">
                  <c:v>1485747.831577044</c:v>
                </c:pt>
                <c:pt idx="68">
                  <c:v>1098184.6749712564</c:v>
                </c:pt>
                <c:pt idx="69">
                  <c:v>721636.99258578196</c:v>
                </c:pt>
                <c:pt idx="70">
                  <c:v>355714.43669987097</c:v>
                </c:pt>
                <c:pt idx="71">
                  <c:v>43.0185980014503</c:v>
                </c:pt>
                <c:pt idx="72">
                  <c:v>-345735.67746763304</c:v>
                </c:pt>
                <c:pt idx="73">
                  <c:v>-681965.23790030926</c:v>
                </c:pt>
                <c:pt idx="74">
                  <c:v>-1008975.1234996114</c:v>
                </c:pt>
                <c:pt idx="75">
                  <c:v>-1327081.3356866539</c:v>
                </c:pt>
                <c:pt idx="76">
                  <c:v>-1636587.0474267304</c:v>
                </c:pt>
                <c:pt idx="77">
                  <c:v>-1937783.2009195946</c:v>
                </c:pt>
                <c:pt idx="78">
                  <c:v>-2230949.0739948079</c:v>
                </c:pt>
                <c:pt idx="79">
                  <c:v>-2516352.8170260154</c:v>
                </c:pt>
                <c:pt idx="80">
                  <c:v>-2794251.962062832</c:v>
                </c:pt>
                <c:pt idx="81">
                  <c:v>-3064893.9057721123</c:v>
                </c:pt>
                <c:pt idx="82">
                  <c:v>-3328516.3676803764</c:v>
                </c:pt>
                <c:pt idx="83">
                  <c:v>-3585347.8251163233</c:v>
                </c:pt>
                <c:pt idx="84">
                  <c:v>-3835607.9261653908</c:v>
                </c:pt>
                <c:pt idx="85">
                  <c:v>-4079507.8818678614</c:v>
                </c:pt>
                <c:pt idx="86">
                  <c:v>-4317250.8388159275</c:v>
                </c:pt>
                <c:pt idx="87">
                  <c:v>-4549032.2332353238</c:v>
                </c:pt>
                <c:pt idx="88">
                  <c:v>-4775040.1275707148</c:v>
                </c:pt>
                <c:pt idx="89">
                  <c:v>-4995455.5305331275</c:v>
                </c:pt>
                <c:pt idx="90">
                  <c:v>-5210452.7015097197</c:v>
                </c:pt>
              </c:numCache>
            </c:numRef>
          </c:val>
          <c:smooth val="0"/>
        </c:ser>
        <c:dLbls>
          <c:showLegendKey val="0"/>
          <c:showVal val="0"/>
          <c:showCatName val="0"/>
          <c:showSerName val="0"/>
          <c:showPercent val="0"/>
          <c:showBubbleSize val="0"/>
        </c:dLbls>
        <c:marker val="1"/>
        <c:smooth val="0"/>
        <c:axId val="248117120"/>
        <c:axId val="248118656"/>
      </c:lineChart>
      <c:catAx>
        <c:axId val="248117120"/>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spPr>
          <a:ln>
            <a:solidFill>
              <a:srgbClr val="000000"/>
            </a:solidFill>
          </a:ln>
        </c:spPr>
        <c:txPr>
          <a:bodyPr rot="0" vert="horz"/>
          <a:lstStyle/>
          <a:p>
            <a:pPr>
              <a:defRPr sz="1000" b="0" i="0" u="none" strike="noStrike" baseline="0">
                <a:solidFill>
                  <a:srgbClr val="000000"/>
                </a:solidFill>
                <a:latin typeface="Calibri"/>
                <a:ea typeface="Calibri"/>
                <a:cs typeface="Calibri"/>
              </a:defRPr>
            </a:pPr>
            <a:endParaRPr lang="es-CO"/>
          </a:p>
        </c:txPr>
        <c:crossAx val="248118656"/>
        <c:crosses val="autoZero"/>
        <c:auto val="1"/>
        <c:lblAlgn val="ctr"/>
        <c:lblOffset val="90"/>
        <c:tickLblSkip val="10"/>
        <c:tickMarkSkip val="10"/>
        <c:noMultiLvlLbl val="0"/>
      </c:catAx>
      <c:valAx>
        <c:axId val="248118656"/>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48117120"/>
        <c:crossesAt val="1"/>
        <c:crossBetween val="between"/>
        <c:dispUnits>
          <c:builtInUnit val="thousands"/>
          <c:dispUnitsLbl>
            <c:layout>
              <c:manualLayout>
                <c:xMode val="edge"/>
                <c:yMode val="edge"/>
                <c:x val="2.2222222222222251E-2"/>
                <c:y val="1.8993146689997121E-2"/>
              </c:manualLayout>
            </c:layout>
            <c:txPr>
              <a:bodyPr rot="-5400000" vert="horz"/>
              <a:lstStyle/>
              <a:p>
                <a:pPr algn="ctr">
                  <a:defRPr sz="1000" b="1" i="0" u="none" strike="noStrike" baseline="0">
                    <a:solidFill>
                      <a:srgbClr val="000000"/>
                    </a:solidFill>
                    <a:latin typeface="Calibri"/>
                    <a:ea typeface="Calibri"/>
                    <a:cs typeface="Calibri"/>
                  </a:defRPr>
                </a:pPr>
                <a:endParaRPr lang="es-CO"/>
              </a:p>
            </c:txPr>
          </c:dispUnitsLbl>
        </c:dispUnits>
      </c:valAx>
      <c:spPr>
        <a:noFill/>
        <a:ln w="25400">
          <a:noFill/>
        </a:ln>
      </c:spPr>
    </c:plotArea>
    <c:legend>
      <c:legendPos val="b"/>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15000000" scaled="0"/>
    </a:gradFill>
    <a:ln w="15875"/>
    <a:effectLst>
      <a:outerShdw blurRad="50800" dist="2540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44" l="0.70000000000000062" r="0.70000000000000062" t="0.750000000000002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[1]Hoja26!$B$22</c:f>
              <c:strCache>
                <c:ptCount val="1"/>
                <c:pt idx="0">
                  <c:v>TREMA</c:v>
                </c:pt>
              </c:strCache>
            </c:strRef>
          </c:tx>
          <c:marker>
            <c:symbol val="none"/>
          </c:marker>
          <c:val>
            <c:numRef>
              <c:f>[1]Hoja26!$B$23:$B$40</c:f>
              <c:numCache>
                <c:formatCode>General</c:formatCode>
                <c:ptCount val="18"/>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numCache>
            </c:numRef>
          </c:val>
          <c:smooth val="0"/>
        </c:ser>
        <c:ser>
          <c:idx val="1"/>
          <c:order val="1"/>
          <c:tx>
            <c:strRef>
              <c:f>[1]Hoja26!$C$22</c:f>
              <c:strCache>
                <c:ptCount val="1"/>
                <c:pt idx="0">
                  <c:v>TIR</c:v>
                </c:pt>
              </c:strCache>
            </c:strRef>
          </c:tx>
          <c:marker>
            <c:symbol val="none"/>
          </c:marker>
          <c:val>
            <c:numRef>
              <c:f>[1]Hoja26!$C$23:$C$40</c:f>
              <c:numCache>
                <c:formatCode>General</c:formatCode>
                <c:ptCount val="18"/>
                <c:pt idx="0">
                  <c:v>0.71456894583822617</c:v>
                </c:pt>
                <c:pt idx="1">
                  <c:v>0.69421422562859758</c:v>
                </c:pt>
                <c:pt idx="2">
                  <c:v>0.67352523547209708</c:v>
                </c:pt>
                <c:pt idx="3">
                  <c:v>0.65247996210563575</c:v>
                </c:pt>
                <c:pt idx="4">
                  <c:v>0.63105405509711299</c:v>
                </c:pt>
                <c:pt idx="5">
                  <c:v>0.60922047478487196</c:v>
                </c:pt>
                <c:pt idx="6">
                  <c:v>0.58694907012950781</c:v>
                </c:pt>
                <c:pt idx="7">
                  <c:v>0.56420606882574453</c:v>
                </c:pt>
                <c:pt idx="8">
                  <c:v>0.54095345655793492</c:v>
                </c:pt>
                <c:pt idx="9">
                  <c:v>0.51714821478129891</c:v>
                </c:pt>
                <c:pt idx="10">
                  <c:v>0.49274137597056422</c:v>
                </c:pt>
                <c:pt idx="11">
                  <c:v>0.46767684052782665</c:v>
                </c:pt>
                <c:pt idx="12">
                  <c:v>0.44188987835871557</c:v>
                </c:pt>
                <c:pt idx="13">
                  <c:v>0.4153052071505971</c:v>
                </c:pt>
                <c:pt idx="14">
                  <c:v>0.38783449317725055</c:v>
                </c:pt>
                <c:pt idx="15">
                  <c:v>0.35937304996822939</c:v>
                </c:pt>
                <c:pt idx="16">
                  <c:v>0.32979539995143542</c:v>
                </c:pt>
                <c:pt idx="17">
                  <c:v>0.29894918687964395</c:v>
                </c:pt>
              </c:numCache>
            </c:numRef>
          </c:val>
          <c:smooth val="0"/>
        </c:ser>
        <c:dLbls>
          <c:showLegendKey val="0"/>
          <c:showVal val="0"/>
          <c:showCatName val="0"/>
          <c:showSerName val="0"/>
          <c:showPercent val="0"/>
          <c:showBubbleSize val="0"/>
        </c:dLbls>
        <c:marker val="1"/>
        <c:smooth val="0"/>
        <c:axId val="161757440"/>
        <c:axId val="161759232"/>
      </c:lineChart>
      <c:catAx>
        <c:axId val="161757440"/>
        <c:scaling>
          <c:orientation val="minMax"/>
        </c:scaling>
        <c:delete val="0"/>
        <c:axPos val="b"/>
        <c:majorGridlines>
          <c:spPr>
            <a:ln>
              <a:solidFill>
                <a:schemeClr val="bg1">
                  <a:lumMod val="85000"/>
                </a:schemeClr>
              </a:solidFill>
            </a:ln>
          </c:spPr>
        </c:majorGridlines>
        <c:minorGridlines/>
        <c:majorTickMark val="none"/>
        <c:minorTickMark val="none"/>
        <c:tickLblPos val="none"/>
        <c:crossAx val="161759232"/>
        <c:crosses val="autoZero"/>
        <c:auto val="1"/>
        <c:lblAlgn val="ctr"/>
        <c:lblOffset val="100"/>
        <c:tickLblSkip val="5"/>
        <c:tickMarkSkip val="5"/>
        <c:noMultiLvlLbl val="0"/>
      </c:catAx>
      <c:valAx>
        <c:axId val="161759232"/>
        <c:scaling>
          <c:orientation val="minMax"/>
        </c:scaling>
        <c:delete val="0"/>
        <c:axPos val="l"/>
        <c:majorGridlines>
          <c:spPr>
            <a:ln>
              <a:solidFill>
                <a:sysClr val="window" lastClr="FFFFFF">
                  <a:lumMod val="85000"/>
                </a:sys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757440"/>
        <c:crosses val="autoZero"/>
        <c:crossBetween val="midCat"/>
      </c:valAx>
      <c:spPr>
        <a:noFill/>
        <a:ln w="25400">
          <a:noFill/>
        </a:ln>
      </c:spPr>
    </c:plotArea>
    <c:legend>
      <c:legendPos val="b"/>
      <c:layout>
        <c:manualLayout>
          <c:xMode val="edge"/>
          <c:yMode val="edge"/>
          <c:x val="0.33530001141161703"/>
          <c:y val="0.88655775170960782"/>
          <c:w val="0.32939974894442547"/>
          <c:h val="9.2986590961844029E-2"/>
        </c:manualLayout>
      </c:layout>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5875"/>
    <a:effectLst>
      <a:outerShdw blurRad="50800" dist="2540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44" l="0.70000000000000062" r="0.70000000000000062" t="0.75000000000000144" header="0.30000000000000032" footer="0.30000000000000032"/>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Gráfico1"/>
  <sheetViews>
    <sheetView zoomScale="79" workbookViewId="0"/>
  </sheetViews>
  <pageMargins left="0.75" right="0.75" top="1" bottom="1" header="0" footer="0"/>
  <pageSetup orientation="landscape" horizontalDpi="300" verticalDpi="300" r:id="rId1"/>
  <headerFooter alignWithMargins="0"/>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8162925" cy="5410200"/>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200025</xdr:colOff>
      <xdr:row>1</xdr:row>
      <xdr:rowOff>104775</xdr:rowOff>
    </xdr:from>
    <xdr:to>
      <xdr:col>6</xdr:col>
      <xdr:colOff>161925</xdr:colOff>
      <xdr:row>18</xdr:row>
      <xdr:rowOff>152400</xdr:rowOff>
    </xdr:to>
    <xdr:graphicFrame macro="">
      <xdr:nvGraphicFramePr>
        <xdr:cNvPr id="6"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1</xdr:row>
      <xdr:rowOff>152400</xdr:rowOff>
    </xdr:from>
    <xdr:to>
      <xdr:col>12</xdr:col>
      <xdr:colOff>666750</xdr:colOff>
      <xdr:row>18</xdr:row>
      <xdr:rowOff>142875</xdr:rowOff>
    </xdr:to>
    <xdr:graphicFrame macro="">
      <xdr:nvGraphicFramePr>
        <xdr:cNvPr id="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4</xdr:col>
          <xdr:colOff>238125</xdr:colOff>
          <xdr:row>19</xdr:row>
          <xdr:rowOff>228600</xdr:rowOff>
        </xdr:from>
        <xdr:to>
          <xdr:col>6</xdr:col>
          <xdr:colOff>238125</xdr:colOff>
          <xdr:row>19</xdr:row>
          <xdr:rowOff>514350</xdr:rowOff>
        </xdr:to>
        <xdr:sp macro="" textlink="">
          <xdr:nvSpPr>
            <xdr:cNvPr id="8195" name="Button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000080"/>
                  </a:solidFill>
                  <a:latin typeface="Arial"/>
                  <a:cs typeface="Arial"/>
                </a:rPr>
                <a:t>Ejecutar Macro</a:t>
              </a:r>
              <a:endParaRPr lang="es-CO"/>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342900</xdr:colOff>
          <xdr:row>19</xdr:row>
          <xdr:rowOff>228600</xdr:rowOff>
        </xdr:from>
        <xdr:to>
          <xdr:col>8</xdr:col>
          <xdr:colOff>257175</xdr:colOff>
          <xdr:row>19</xdr:row>
          <xdr:rowOff>514350</xdr:rowOff>
        </xdr:to>
        <xdr:sp macro="" textlink="">
          <xdr:nvSpPr>
            <xdr:cNvPr id="8196" name="Button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000080"/>
                  </a:solidFill>
                  <a:latin typeface="Arial"/>
                  <a:cs typeface="Arial"/>
                </a:rPr>
                <a:t>Borrar Datos</a:t>
              </a:r>
              <a:endParaRPr lang="es-CO"/>
            </a:p>
          </xdr:txBody>
        </xdr:sp>
        <xdr:clientData fPrintsWithSheet="0"/>
      </xdr:twoCellAnchor>
    </mc:Choice>
    <mc:Fallback/>
  </mc:AlternateContent>
</xdr:wsDr>
</file>

<file path=xl/drawings/drawing11.xml><?xml version="1.0" encoding="utf-8"?>
<c:userShapes xmlns:c="http://schemas.openxmlformats.org/drawingml/2006/chart">
  <cdr:relSizeAnchor xmlns:cdr="http://schemas.openxmlformats.org/drawingml/2006/chartDrawing">
    <cdr:from>
      <cdr:x>0.22292</cdr:x>
      <cdr:y>0.8125</cdr:y>
    </cdr:from>
    <cdr:to>
      <cdr:x>0.31667</cdr:x>
      <cdr:y>0.92361</cdr:y>
    </cdr:to>
    <cdr:sp macro="" textlink="">
      <cdr:nvSpPr>
        <cdr:cNvPr id="2" name="1 CuadroTexto"/>
        <cdr:cNvSpPr txBox="1"/>
      </cdr:nvSpPr>
      <cdr:spPr>
        <a:xfrm xmlns:a="http://schemas.openxmlformats.org/drawingml/2006/main">
          <a:off x="1019175"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0.5%</a:t>
          </a:r>
        </a:p>
      </cdr:txBody>
    </cdr:sp>
  </cdr:relSizeAnchor>
  <cdr:relSizeAnchor xmlns:cdr="http://schemas.openxmlformats.org/drawingml/2006/chartDrawing">
    <cdr:from>
      <cdr:x>0.33542</cdr:x>
      <cdr:y>0.80903</cdr:y>
    </cdr:from>
    <cdr:to>
      <cdr:x>0.42917</cdr:x>
      <cdr:y>0.92014</cdr:y>
    </cdr:to>
    <cdr:sp macro="" textlink="">
      <cdr:nvSpPr>
        <cdr:cNvPr id="3" name="2 CuadroTexto"/>
        <cdr:cNvSpPr txBox="1"/>
      </cdr:nvSpPr>
      <cdr:spPr>
        <a:xfrm xmlns:a="http://schemas.openxmlformats.org/drawingml/2006/main">
          <a:off x="1533525" y="2219325"/>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1.0%</a:t>
          </a:r>
        </a:p>
      </cdr:txBody>
    </cdr:sp>
  </cdr:relSizeAnchor>
  <cdr:relSizeAnchor xmlns:cdr="http://schemas.openxmlformats.org/drawingml/2006/chartDrawing">
    <cdr:from>
      <cdr:x>0.46458</cdr:x>
      <cdr:y>0.8125</cdr:y>
    </cdr:from>
    <cdr:to>
      <cdr:x>0.55833</cdr:x>
      <cdr:y>0.92361</cdr:y>
    </cdr:to>
    <cdr:sp macro="" textlink="">
      <cdr:nvSpPr>
        <cdr:cNvPr id="4" name="3 CuadroTexto"/>
        <cdr:cNvSpPr txBox="1"/>
      </cdr:nvSpPr>
      <cdr:spPr>
        <a:xfrm xmlns:a="http://schemas.openxmlformats.org/drawingml/2006/main">
          <a:off x="2124075"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1.5%</a:t>
          </a:r>
        </a:p>
      </cdr:txBody>
    </cdr:sp>
  </cdr:relSizeAnchor>
  <cdr:relSizeAnchor xmlns:cdr="http://schemas.openxmlformats.org/drawingml/2006/chartDrawing">
    <cdr:from>
      <cdr:x>0.58125</cdr:x>
      <cdr:y>0.81576</cdr:y>
    </cdr:from>
    <cdr:to>
      <cdr:x>0.675</cdr:x>
      <cdr:y>0.92687</cdr:y>
    </cdr:to>
    <cdr:sp macro="" textlink="">
      <cdr:nvSpPr>
        <cdr:cNvPr id="5" name="4 CuadroTexto"/>
        <cdr:cNvSpPr txBox="1"/>
      </cdr:nvSpPr>
      <cdr:spPr>
        <a:xfrm xmlns:a="http://schemas.openxmlformats.org/drawingml/2006/main">
          <a:off x="2657475" y="2284413"/>
          <a:ext cx="428625" cy="31114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2.0%</a:t>
          </a:r>
        </a:p>
      </cdr:txBody>
    </cdr:sp>
  </cdr:relSizeAnchor>
  <cdr:relSizeAnchor xmlns:cdr="http://schemas.openxmlformats.org/drawingml/2006/chartDrawing">
    <cdr:from>
      <cdr:x>0.70417</cdr:x>
      <cdr:y>0.8227</cdr:y>
    </cdr:from>
    <cdr:to>
      <cdr:x>0.79792</cdr:x>
      <cdr:y>0.93382</cdr:y>
    </cdr:to>
    <cdr:sp macro="" textlink="">
      <cdr:nvSpPr>
        <cdr:cNvPr id="6" name="5 CuadroTexto"/>
        <cdr:cNvSpPr txBox="1"/>
      </cdr:nvSpPr>
      <cdr:spPr>
        <a:xfrm xmlns:a="http://schemas.openxmlformats.org/drawingml/2006/main">
          <a:off x="3219450" y="2303859"/>
          <a:ext cx="428625" cy="3111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2.5%</a:t>
          </a:r>
        </a:p>
      </cdr:txBody>
    </cdr:sp>
  </cdr:relSizeAnchor>
  <cdr:relSizeAnchor xmlns:cdr="http://schemas.openxmlformats.org/drawingml/2006/chartDrawing">
    <cdr:from>
      <cdr:x>0.825</cdr:x>
      <cdr:y>0.8125</cdr:y>
    </cdr:from>
    <cdr:to>
      <cdr:x>0.91875</cdr:x>
      <cdr:y>0.92361</cdr:y>
    </cdr:to>
    <cdr:sp macro="" textlink="">
      <cdr:nvSpPr>
        <cdr:cNvPr id="7" name="6 CuadroTexto"/>
        <cdr:cNvSpPr txBox="1"/>
      </cdr:nvSpPr>
      <cdr:spPr>
        <a:xfrm xmlns:a="http://schemas.openxmlformats.org/drawingml/2006/main">
          <a:off x="3771900" y="2228850"/>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3.0%</a:t>
          </a:r>
        </a:p>
      </cdr:txBody>
    </cdr:sp>
  </cdr:relSizeAnchor>
  <cdr:relSizeAnchor xmlns:cdr="http://schemas.openxmlformats.org/drawingml/2006/chartDrawing">
    <cdr:from>
      <cdr:x>0.90625</cdr:x>
      <cdr:y>0.81597</cdr:y>
    </cdr:from>
    <cdr:to>
      <cdr:x>1</cdr:x>
      <cdr:y>0.92708</cdr:y>
    </cdr:to>
    <cdr:sp macro="" textlink="">
      <cdr:nvSpPr>
        <cdr:cNvPr id="8" name="7 CuadroTexto"/>
        <cdr:cNvSpPr txBox="1"/>
      </cdr:nvSpPr>
      <cdr:spPr>
        <a:xfrm xmlns:a="http://schemas.openxmlformats.org/drawingml/2006/main">
          <a:off x="4152900" y="2238375"/>
          <a:ext cx="428625" cy="3048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3.2%</a:t>
          </a:r>
        </a:p>
      </cdr:txBody>
    </cdr:sp>
  </cdr:relSizeAnchor>
  <cdr:relSizeAnchor xmlns:cdr="http://schemas.openxmlformats.org/drawingml/2006/chartDrawing">
    <cdr:from>
      <cdr:x>0.95816</cdr:x>
      <cdr:y>0.5309</cdr:y>
    </cdr:from>
    <cdr:to>
      <cdr:x>0.95851</cdr:x>
      <cdr:y>0.82001</cdr:y>
    </cdr:to>
    <cdr:sp macro="" textlink="">
      <cdr:nvSpPr>
        <cdr:cNvPr id="12" name="11 Conector recto"/>
        <cdr:cNvSpPr/>
      </cdr:nvSpPr>
      <cdr:spPr bwMode="auto">
        <a:xfrm xmlns:a="http://schemas.openxmlformats.org/drawingml/2006/main" rot="5400000">
          <a:off x="4380706" y="1486693"/>
          <a:ext cx="1589" cy="809626"/>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0.84583</cdr:x>
      <cdr:y>0.28912</cdr:y>
    </cdr:from>
    <cdr:to>
      <cdr:x>0.9625</cdr:x>
      <cdr:y>0.53061</cdr:y>
    </cdr:to>
    <cdr:sp macro="" textlink="">
      <cdr:nvSpPr>
        <cdr:cNvPr id="14" name="13 Conector recto de flecha"/>
        <cdr:cNvSpPr/>
      </cdr:nvSpPr>
      <cdr:spPr bwMode="auto">
        <a:xfrm xmlns:a="http://schemas.openxmlformats.org/drawingml/2006/main" rot="16200000" flipV="1">
          <a:off x="3867150" y="809625"/>
          <a:ext cx="533401" cy="676276"/>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0.65208</cdr:x>
      <cdr:y>0.11905</cdr:y>
    </cdr:from>
    <cdr:to>
      <cdr:x>0.93333</cdr:x>
      <cdr:y>0.27211</cdr:y>
    </cdr:to>
    <cdr:sp macro="" textlink="">
      <cdr:nvSpPr>
        <cdr:cNvPr id="17" name="16 CuadroTexto"/>
        <cdr:cNvSpPr txBox="1"/>
      </cdr:nvSpPr>
      <cdr:spPr>
        <a:xfrm xmlns:a="http://schemas.openxmlformats.org/drawingml/2006/main">
          <a:off x="2981326" y="333375"/>
          <a:ext cx="1285874" cy="4286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s-CO" sz="1100"/>
            <a:t>Reducción en un 3.2%</a:t>
          </a:r>
        </a:p>
        <a:p xmlns:a="http://schemas.openxmlformats.org/drawingml/2006/main">
          <a:pPr algn="ctr"/>
          <a:r>
            <a:rPr lang="es-CO" sz="1100"/>
            <a:t>En los precios</a:t>
          </a:r>
        </a:p>
      </cdr:txBody>
    </cdr:sp>
  </cdr:relSizeAnchor>
  <cdr:relSizeAnchor xmlns:cdr="http://schemas.openxmlformats.org/drawingml/2006/chartDrawing">
    <cdr:from>
      <cdr:x>0.25833</cdr:x>
      <cdr:y>0.33333</cdr:y>
    </cdr:from>
    <cdr:to>
      <cdr:x>0.54375</cdr:x>
      <cdr:y>0.43878</cdr:y>
    </cdr:to>
    <cdr:sp macro="" textlink="">
      <cdr:nvSpPr>
        <cdr:cNvPr id="18" name="17 CuadroTexto"/>
        <cdr:cNvSpPr txBox="1"/>
      </cdr:nvSpPr>
      <cdr:spPr>
        <a:xfrm xmlns:a="http://schemas.openxmlformats.org/drawingml/2006/main">
          <a:off x="1181099" y="933450"/>
          <a:ext cx="13049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rentabilidad</a:t>
          </a:r>
        </a:p>
      </cdr:txBody>
    </cdr:sp>
  </cdr:relSizeAnchor>
  <cdr:relSizeAnchor xmlns:cdr="http://schemas.openxmlformats.org/drawingml/2006/chartDrawing">
    <cdr:from>
      <cdr:x>0.58542</cdr:x>
      <cdr:y>0.12585</cdr:y>
    </cdr:from>
    <cdr:to>
      <cdr:x>0.62042</cdr:x>
      <cdr:y>0.52381</cdr:y>
    </cdr:to>
    <cdr:sp macro="" textlink="">
      <cdr:nvSpPr>
        <cdr:cNvPr id="19" name="18 Cerrar llave"/>
        <cdr:cNvSpPr/>
      </cdr:nvSpPr>
      <cdr:spPr bwMode="auto">
        <a:xfrm xmlns:a="http://schemas.openxmlformats.org/drawingml/2006/main">
          <a:off x="2676525" y="352425"/>
          <a:ext cx="160019" cy="11144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0.24167</cdr:x>
      <cdr:y>0.59524</cdr:y>
    </cdr:from>
    <cdr:to>
      <cdr:x>0.52708</cdr:x>
      <cdr:y>0.70068</cdr:y>
    </cdr:to>
    <cdr:sp macro="" textlink="">
      <cdr:nvSpPr>
        <cdr:cNvPr id="20" name="19 CuadroTexto"/>
        <cdr:cNvSpPr txBox="1"/>
      </cdr:nvSpPr>
      <cdr:spPr>
        <a:xfrm xmlns:a="http://schemas.openxmlformats.org/drawingml/2006/main">
          <a:off x="1104899" y="1666875"/>
          <a:ext cx="13049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NO rentabilidad</a:t>
          </a:r>
        </a:p>
      </cdr:txBody>
    </cdr:sp>
  </cdr:relSizeAnchor>
  <cdr:relSizeAnchor xmlns:cdr="http://schemas.openxmlformats.org/drawingml/2006/chartDrawing">
    <cdr:from>
      <cdr:x>0.58333</cdr:x>
      <cdr:y>0.55442</cdr:y>
    </cdr:from>
    <cdr:to>
      <cdr:x>0.60583</cdr:x>
      <cdr:y>0.81973</cdr:y>
    </cdr:to>
    <cdr:sp macro="" textlink="">
      <cdr:nvSpPr>
        <cdr:cNvPr id="21" name="20 Cerrar llave"/>
        <cdr:cNvSpPr/>
      </cdr:nvSpPr>
      <cdr:spPr bwMode="auto">
        <a:xfrm xmlns:a="http://schemas.openxmlformats.org/drawingml/2006/main">
          <a:off x="2667000" y="1552575"/>
          <a:ext cx="102869" cy="742950"/>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userShapes>
</file>

<file path=xl/drawings/drawing12.xml><?xml version="1.0" encoding="utf-8"?>
<c:userShapes xmlns:c="http://schemas.openxmlformats.org/drawingml/2006/chart">
  <cdr:relSizeAnchor xmlns:cdr="http://schemas.openxmlformats.org/drawingml/2006/chartDrawing">
    <cdr:from>
      <cdr:x>0.8</cdr:x>
      <cdr:y>0.82639</cdr:y>
    </cdr:from>
    <cdr:to>
      <cdr:x>0.91042</cdr:x>
      <cdr:y>0.93403</cdr:y>
    </cdr:to>
    <cdr:sp macro="" textlink="">
      <cdr:nvSpPr>
        <cdr:cNvPr id="3" name="2 CuadroTexto"/>
        <cdr:cNvSpPr txBox="1"/>
      </cdr:nvSpPr>
      <cdr:spPr>
        <a:xfrm xmlns:a="http://schemas.openxmlformats.org/drawingml/2006/main">
          <a:off x="3657600" y="2266950"/>
          <a:ext cx="504825"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2.8%</a:t>
          </a:r>
        </a:p>
      </cdr:txBody>
    </cdr:sp>
  </cdr:relSizeAnchor>
  <cdr:relSizeAnchor xmlns:cdr="http://schemas.openxmlformats.org/drawingml/2006/chartDrawing">
    <cdr:from>
      <cdr:x>0.39375</cdr:x>
      <cdr:y>0.82292</cdr:y>
    </cdr:from>
    <cdr:to>
      <cdr:x>0.49792</cdr:x>
      <cdr:y>0.93056</cdr:y>
    </cdr:to>
    <cdr:sp macro="" textlink="">
      <cdr:nvSpPr>
        <cdr:cNvPr id="4" name="3 CuadroTexto"/>
        <cdr:cNvSpPr txBox="1"/>
      </cdr:nvSpPr>
      <cdr:spPr>
        <a:xfrm xmlns:a="http://schemas.openxmlformats.org/drawingml/2006/main">
          <a:off x="1800225" y="2257425"/>
          <a:ext cx="476250" cy="29527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1.0%</a:t>
          </a:r>
        </a:p>
      </cdr:txBody>
    </cdr:sp>
  </cdr:relSizeAnchor>
  <cdr:relSizeAnchor xmlns:cdr="http://schemas.openxmlformats.org/drawingml/2006/chartDrawing">
    <cdr:from>
      <cdr:x>0.67917</cdr:x>
      <cdr:y>0.82639</cdr:y>
    </cdr:from>
    <cdr:to>
      <cdr:x>0.77083</cdr:x>
      <cdr:y>0.92708</cdr:y>
    </cdr:to>
    <cdr:sp macro="" textlink="">
      <cdr:nvSpPr>
        <cdr:cNvPr id="5" name="4 CuadroTexto"/>
        <cdr:cNvSpPr txBox="1"/>
      </cdr:nvSpPr>
      <cdr:spPr>
        <a:xfrm xmlns:a="http://schemas.openxmlformats.org/drawingml/2006/main">
          <a:off x="3105150" y="2266950"/>
          <a:ext cx="419100" cy="2762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2.0%</a:t>
          </a:r>
        </a:p>
      </cdr:txBody>
    </cdr:sp>
  </cdr:relSizeAnchor>
  <cdr:relSizeAnchor xmlns:cdr="http://schemas.openxmlformats.org/drawingml/2006/chartDrawing">
    <cdr:from>
      <cdr:x>0.25348</cdr:x>
      <cdr:y>0.28375</cdr:y>
    </cdr:from>
    <cdr:to>
      <cdr:x>0.99866</cdr:x>
      <cdr:y>0.779</cdr:y>
    </cdr:to>
    <cdr:grpSp>
      <cdr:nvGrpSpPr>
        <cdr:cNvPr id="113668" name="14 Grupo"/>
        <cdr:cNvGrpSpPr>
          <a:grpSpLocks xmlns:a="http://schemas.openxmlformats.org/drawingml/2006/main"/>
        </cdr:cNvGrpSpPr>
      </cdr:nvGrpSpPr>
      <cdr:grpSpPr bwMode="auto">
        <a:xfrm xmlns:a="http://schemas.openxmlformats.org/drawingml/2006/main">
          <a:off x="1207199" y="916222"/>
          <a:ext cx="3548919" cy="1599150"/>
          <a:chOff x="933450" y="295275"/>
          <a:chExt cx="3476625" cy="2010569"/>
        </a:xfrm>
      </cdr:grpSpPr>
      <cdr:sp macro="" textlink="">
        <cdr:nvSpPr>
          <cdr:cNvPr id="7" name="6 Conector recto"/>
          <cdr:cNvSpPr/>
        </cdr:nvSpPr>
        <cdr:spPr bwMode="auto">
          <a:xfrm xmlns:a="http://schemas.openxmlformats.org/drawingml/2006/main" rot="5400000">
            <a:off x="3400425" y="1828800"/>
            <a:ext cx="952500" cy="1588"/>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9" name="8 Conector recto de flecha"/>
          <cdr:cNvSpPr/>
        </cdr:nvSpPr>
        <cdr:spPr bwMode="auto">
          <a:xfrm xmlns:a="http://schemas.openxmlformats.org/drawingml/2006/main" rot="16200000" flipV="1">
            <a:off x="3476626" y="952499"/>
            <a:ext cx="561976" cy="257175"/>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10" name="9 CuadroTexto"/>
          <cdr:cNvSpPr txBox="1"/>
        </cdr:nvSpPr>
        <cdr:spPr>
          <a:xfrm xmlns:a="http://schemas.openxmlformats.org/drawingml/2006/main">
            <a:off x="2619375" y="295275"/>
            <a:ext cx="1790700" cy="4191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lnSpc>
                <a:spcPts val="1100"/>
              </a:lnSpc>
            </a:pPr>
            <a:r>
              <a:rPr lang="es-CO" sz="1100"/>
              <a:t>Reducción en un 2.8%</a:t>
            </a:r>
            <a:r>
              <a:rPr lang="es-CO" sz="1100" baseline="0"/>
              <a:t> en el</a:t>
            </a:r>
          </a:p>
          <a:p xmlns:a="http://schemas.openxmlformats.org/drawingml/2006/main">
            <a:pPr algn="ctr">
              <a:lnSpc>
                <a:spcPts val="1100"/>
              </a:lnSpc>
            </a:pPr>
            <a:r>
              <a:rPr lang="es-CO" sz="1100" baseline="0"/>
              <a:t> precio de venta</a:t>
            </a:r>
            <a:endParaRPr lang="es-CO" sz="1100"/>
          </a:p>
        </cdr:txBody>
      </cdr:sp>
      <cdr:sp macro="" textlink="">
        <cdr:nvSpPr>
          <cdr:cNvPr id="11" name="10 CuadroTexto"/>
          <cdr:cNvSpPr txBox="1"/>
        </cdr:nvSpPr>
        <cdr:spPr>
          <a:xfrm xmlns:a="http://schemas.openxmlformats.org/drawingml/2006/main">
            <a:off x="939923" y="676106"/>
            <a:ext cx="1428751" cy="3238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s-CO" sz="1100"/>
              <a:t>Zona de rentabilidad</a:t>
            </a:r>
          </a:p>
        </cdr:txBody>
      </cdr:sp>
      <cdr:sp macro="" textlink="">
        <cdr:nvSpPr>
          <cdr:cNvPr id="12" name="1 CuadroTexto"/>
          <cdr:cNvSpPr txBox="1"/>
        </cdr:nvSpPr>
        <cdr:spPr>
          <a:xfrm xmlns:a="http://schemas.openxmlformats.org/drawingml/2006/main">
            <a:off x="933450" y="1600200"/>
            <a:ext cx="1514475" cy="3238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t>Zona de NO rentabilidad</a:t>
            </a:r>
          </a:p>
        </cdr:txBody>
      </cdr:sp>
      <cdr:sp macro="" textlink="">
        <cdr:nvSpPr>
          <cdr:cNvPr id="13" name="12 Cerrar llave"/>
          <cdr:cNvSpPr/>
        </cdr:nvSpPr>
        <cdr:spPr bwMode="auto">
          <a:xfrm xmlns:a="http://schemas.openxmlformats.org/drawingml/2006/main">
            <a:off x="2552700" y="419100"/>
            <a:ext cx="102869" cy="8858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sp macro="" textlink="">
        <cdr:nvSpPr>
          <cdr:cNvPr id="14" name="13 Cerrar llave"/>
          <cdr:cNvSpPr/>
        </cdr:nvSpPr>
        <cdr:spPr bwMode="auto">
          <a:xfrm xmlns:a="http://schemas.openxmlformats.org/drawingml/2006/main">
            <a:off x="2552700" y="1381125"/>
            <a:ext cx="102869" cy="885825"/>
          </a:xfrm>
          <a:prstGeom xmlns:a="http://schemas.openxmlformats.org/drawingml/2006/main" prst="rightBrac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grpSp>
  </cdr:relSizeAnchor>
</c:userShapes>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141</xdr:row>
          <xdr:rowOff>28575</xdr:rowOff>
        </xdr:from>
        <xdr:to>
          <xdr:col>5</xdr:col>
          <xdr:colOff>838200</xdr:colOff>
          <xdr:row>144</xdr:row>
          <xdr:rowOff>142875</xdr:rowOff>
        </xdr:to>
        <xdr:sp macro="" textlink="">
          <xdr:nvSpPr>
            <xdr:cNvPr id="1025" name="Image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314325</xdr:colOff>
      <xdr:row>4</xdr:row>
      <xdr:rowOff>104775</xdr:rowOff>
    </xdr:from>
    <xdr:to>
      <xdr:col>7</xdr:col>
      <xdr:colOff>228600</xdr:colOff>
      <xdr:row>25</xdr:row>
      <xdr:rowOff>142875</xdr:rowOff>
    </xdr:to>
    <xdr:graphicFrame macro="">
      <xdr:nvGraphicFramePr>
        <xdr:cNvPr id="49561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504825</xdr:colOff>
      <xdr:row>8</xdr:row>
      <xdr:rowOff>104776</xdr:rowOff>
    </xdr:from>
    <xdr:to>
      <xdr:col>6</xdr:col>
      <xdr:colOff>733425</xdr:colOff>
      <xdr:row>8</xdr:row>
      <xdr:rowOff>114301</xdr:rowOff>
    </xdr:to>
    <xdr:cxnSp macro="">
      <xdr:nvCxnSpPr>
        <xdr:cNvPr id="30" name="29 Conector recto"/>
        <xdr:cNvCxnSpPr/>
      </xdr:nvCxnSpPr>
      <xdr:spPr bwMode="auto">
        <a:xfrm rot="10800000">
          <a:off x="1181100" y="1495426"/>
          <a:ext cx="4038600" cy="95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733425</xdr:colOff>
      <xdr:row>8</xdr:row>
      <xdr:rowOff>123824</xdr:rowOff>
    </xdr:from>
    <xdr:to>
      <xdr:col>6</xdr:col>
      <xdr:colOff>742950</xdr:colOff>
      <xdr:row>22</xdr:row>
      <xdr:rowOff>133349</xdr:rowOff>
    </xdr:to>
    <xdr:cxnSp macro="">
      <xdr:nvCxnSpPr>
        <xdr:cNvPr id="32" name="31 Conector recto"/>
        <xdr:cNvCxnSpPr/>
      </xdr:nvCxnSpPr>
      <xdr:spPr bwMode="auto">
        <a:xfrm rot="16200000" flipH="1">
          <a:off x="4086225" y="2647949"/>
          <a:ext cx="2276475" cy="95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523875</xdr:colOff>
      <xdr:row>6</xdr:row>
      <xdr:rowOff>161925</xdr:rowOff>
    </xdr:from>
    <xdr:ext cx="869840" cy="283457"/>
    <xdr:sp macro="" textlink="">
      <xdr:nvSpPr>
        <xdr:cNvPr id="33" name="32 CuadroTexto"/>
        <xdr:cNvSpPr txBox="1"/>
      </xdr:nvSpPr>
      <xdr:spPr>
        <a:xfrm>
          <a:off x="1200150" y="1209675"/>
          <a:ext cx="8985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$71,203,480</a:t>
          </a:r>
        </a:p>
      </xdr:txBody>
    </xdr:sp>
    <xdr:clientData/>
  </xdr:oneCellAnchor>
  <xdr:oneCellAnchor>
    <xdr:from>
      <xdr:col>5</xdr:col>
      <xdr:colOff>533400</xdr:colOff>
      <xdr:row>22</xdr:row>
      <xdr:rowOff>104775</xdr:rowOff>
    </xdr:from>
    <xdr:ext cx="1202509" cy="283457"/>
    <xdr:sp macro="" textlink="">
      <xdr:nvSpPr>
        <xdr:cNvPr id="34" name="33 CuadroTexto"/>
        <xdr:cNvSpPr txBox="1"/>
      </xdr:nvSpPr>
      <xdr:spPr>
        <a:xfrm>
          <a:off x="4257675" y="3762375"/>
          <a:ext cx="120250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115,778 unidades</a:t>
          </a:r>
        </a:p>
      </xdr:txBody>
    </xdr:sp>
    <xdr:clientData/>
  </xdr:oneCellAnchor>
  <xdr:oneCellAnchor>
    <xdr:from>
      <xdr:col>4</xdr:col>
      <xdr:colOff>542925</xdr:colOff>
      <xdr:row>6</xdr:row>
      <xdr:rowOff>19050</xdr:rowOff>
    </xdr:from>
    <xdr:ext cx="1338195" cy="283457"/>
    <xdr:sp macro="" textlink="">
      <xdr:nvSpPr>
        <xdr:cNvPr id="35" name="34 CuadroTexto"/>
        <xdr:cNvSpPr txBox="1"/>
      </xdr:nvSpPr>
      <xdr:spPr>
        <a:xfrm>
          <a:off x="3505200" y="1066800"/>
          <a:ext cx="128118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Punto de equilibrio</a:t>
          </a:r>
        </a:p>
      </xdr:txBody>
    </xdr:sp>
    <xdr:clientData/>
  </xdr:oneCellAnchor>
  <xdr:twoCellAnchor>
    <xdr:from>
      <xdr:col>6</xdr:col>
      <xdr:colOff>66675</xdr:colOff>
      <xdr:row>7</xdr:row>
      <xdr:rowOff>85725</xdr:rowOff>
    </xdr:from>
    <xdr:to>
      <xdr:col>6</xdr:col>
      <xdr:colOff>733425</xdr:colOff>
      <xdr:row>8</xdr:row>
      <xdr:rowOff>104775</xdr:rowOff>
    </xdr:to>
    <xdr:cxnSp macro="">
      <xdr:nvCxnSpPr>
        <xdr:cNvPr id="37" name="36 Conector recto de flecha"/>
        <xdr:cNvCxnSpPr/>
      </xdr:nvCxnSpPr>
      <xdr:spPr bwMode="auto">
        <a:xfrm rot="10800000">
          <a:off x="4552950" y="1304925"/>
          <a:ext cx="666750" cy="190500"/>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200025</xdr:colOff>
      <xdr:row>17</xdr:row>
      <xdr:rowOff>9525</xdr:rowOff>
    </xdr:from>
    <xdr:ext cx="194454" cy="255111"/>
    <xdr:sp macro="" textlink="">
      <xdr:nvSpPr>
        <xdr:cNvPr id="38" name="37 CuadroTexto"/>
        <xdr:cNvSpPr txBox="1"/>
      </xdr:nvSpPr>
      <xdr:spPr>
        <a:xfrm>
          <a:off x="2409825"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sz="11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0.19926</cdr:x>
      <cdr:y>0.19407</cdr:y>
    </cdr:from>
    <cdr:to>
      <cdr:x>0.37638</cdr:x>
      <cdr:y>0.28571</cdr:y>
    </cdr:to>
    <cdr:sp macro="" textlink="">
      <cdr:nvSpPr>
        <cdr:cNvPr id="2" name="1 CuadroTexto"/>
        <cdr:cNvSpPr txBox="1"/>
      </cdr:nvSpPr>
      <cdr:spPr>
        <a:xfrm xmlns:a="http://schemas.openxmlformats.org/drawingml/2006/main">
          <a:off x="1028700" y="685799"/>
          <a:ext cx="914400" cy="3238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s-CO"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161925</xdr:colOff>
      <xdr:row>1</xdr:row>
      <xdr:rowOff>114300</xdr:rowOff>
    </xdr:from>
    <xdr:to>
      <xdr:col>8</xdr:col>
      <xdr:colOff>38100</xdr:colOff>
      <xdr:row>17</xdr:row>
      <xdr:rowOff>57150</xdr:rowOff>
    </xdr:to>
    <xdr:graphicFrame macro="">
      <xdr:nvGraphicFramePr>
        <xdr:cNvPr id="320581"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1</xdr:row>
      <xdr:rowOff>76200</xdr:rowOff>
    </xdr:from>
    <xdr:to>
      <xdr:col>16</xdr:col>
      <xdr:colOff>85725</xdr:colOff>
      <xdr:row>17</xdr:row>
      <xdr:rowOff>76200</xdr:rowOff>
    </xdr:to>
    <xdr:graphicFrame macro="">
      <xdr:nvGraphicFramePr>
        <xdr:cNvPr id="320582"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7</xdr:col>
      <xdr:colOff>495300</xdr:colOff>
      <xdr:row>17</xdr:row>
      <xdr:rowOff>133350</xdr:rowOff>
    </xdr:to>
    <xdr:graphicFrame macro="">
      <xdr:nvGraphicFramePr>
        <xdr:cNvPr id="34309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1</xdr:row>
      <xdr:rowOff>38100</xdr:rowOff>
    </xdr:from>
    <xdr:to>
      <xdr:col>15</xdr:col>
      <xdr:colOff>209550</xdr:colOff>
      <xdr:row>17</xdr:row>
      <xdr:rowOff>142875</xdr:rowOff>
    </xdr:to>
    <xdr:graphicFrame macro="">
      <xdr:nvGraphicFramePr>
        <xdr:cNvPr id="34309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3</xdr:row>
      <xdr:rowOff>152400</xdr:rowOff>
    </xdr:from>
    <xdr:to>
      <xdr:col>5</xdr:col>
      <xdr:colOff>742950</xdr:colOff>
      <xdr:row>20</xdr:row>
      <xdr:rowOff>142875</xdr:rowOff>
    </xdr:to>
    <xdr:graphicFrame macro="">
      <xdr:nvGraphicFramePr>
        <xdr:cNvPr id="27"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304801</xdr:colOff>
      <xdr:row>10</xdr:row>
      <xdr:rowOff>0</xdr:rowOff>
    </xdr:from>
    <xdr:to>
      <xdr:col>5</xdr:col>
      <xdr:colOff>708848</xdr:colOff>
      <xdr:row>14</xdr:row>
      <xdr:rowOff>85725</xdr:rowOff>
    </xdr:to>
    <xdr:grpSp>
      <xdr:nvGrpSpPr>
        <xdr:cNvPr id="28" name="18 Grupo"/>
        <xdr:cNvGrpSpPr>
          <a:grpSpLocks/>
        </xdr:cNvGrpSpPr>
      </xdr:nvGrpSpPr>
      <xdr:grpSpPr bwMode="auto">
        <a:xfrm>
          <a:off x="3352801" y="1704975"/>
          <a:ext cx="1166047" cy="733425"/>
          <a:chOff x="3248025" y="1752600"/>
          <a:chExt cx="1198632" cy="733425"/>
        </a:xfrm>
      </xdr:grpSpPr>
      <xdr:cxnSp macro="">
        <xdr:nvCxnSpPr>
          <xdr:cNvPr id="29" name="28 Conector recto de flecha"/>
          <xdr:cNvCxnSpPr/>
        </xdr:nvCxnSpPr>
        <xdr:spPr bwMode="auto">
          <a:xfrm rot="16200000" flipV="1">
            <a:off x="3755216" y="2180873"/>
            <a:ext cx="400050" cy="210253"/>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sp macro="" textlink="">
        <xdr:nvSpPr>
          <xdr:cNvPr id="30" name="29 CuadroTexto"/>
          <xdr:cNvSpPr txBox="1"/>
        </xdr:nvSpPr>
        <xdr:spPr>
          <a:xfrm>
            <a:off x="3248025" y="1752600"/>
            <a:ext cx="1198632"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Tir= (71,45%</a:t>
            </a:r>
            <a:r>
              <a:rPr lang="es-CO" sz="1100" baseline="0"/>
              <a:t> - $0)</a:t>
            </a:r>
            <a:endParaRPr lang="es-CO" sz="1100"/>
          </a:p>
        </xdr:txBody>
      </xdr:sp>
    </xdr:grpSp>
    <xdr:clientData/>
  </xdr:twoCellAnchor>
  <xdr:twoCellAnchor>
    <xdr:from>
      <xdr:col>6</xdr:col>
      <xdr:colOff>247650</xdr:colOff>
      <xdr:row>4</xdr:row>
      <xdr:rowOff>0</xdr:rowOff>
    </xdr:from>
    <xdr:to>
      <xdr:col>11</xdr:col>
      <xdr:colOff>704850</xdr:colOff>
      <xdr:row>20</xdr:row>
      <xdr:rowOff>152400</xdr:rowOff>
    </xdr:to>
    <xdr:grpSp>
      <xdr:nvGrpSpPr>
        <xdr:cNvPr id="31" name="19 Grupo"/>
        <xdr:cNvGrpSpPr>
          <a:grpSpLocks/>
        </xdr:cNvGrpSpPr>
      </xdr:nvGrpSpPr>
      <xdr:grpSpPr bwMode="auto">
        <a:xfrm>
          <a:off x="4819650" y="733425"/>
          <a:ext cx="4267200" cy="2743200"/>
          <a:chOff x="4857750" y="781050"/>
          <a:chExt cx="4295775" cy="2743200"/>
        </a:xfrm>
      </xdr:grpSpPr>
      <xdr:graphicFrame macro="">
        <xdr:nvGraphicFramePr>
          <xdr:cNvPr id="32" name="5 Gráfico"/>
          <xdr:cNvGraphicFramePr>
            <a:graphicFrameLocks/>
          </xdr:cNvGraphicFramePr>
        </xdr:nvGraphicFramePr>
        <xdr:xfrm>
          <a:off x="4857750" y="781050"/>
          <a:ext cx="4295775" cy="27432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3" name="32 Conector recto"/>
          <xdr:cNvCxnSpPr/>
        </xdr:nvCxnSpPr>
        <xdr:spPr bwMode="auto">
          <a:xfrm rot="5400000" flipH="1" flipV="1">
            <a:off x="6796548" y="2633663"/>
            <a:ext cx="314325"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4" name="33 Conector recto"/>
          <xdr:cNvCxnSpPr/>
        </xdr:nvCxnSpPr>
        <xdr:spPr bwMode="auto">
          <a:xfrm rot="10800000">
            <a:off x="5811318" y="2466975"/>
            <a:ext cx="1142393"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35" name="34 Conector recto de flecha"/>
          <xdr:cNvCxnSpPr/>
        </xdr:nvCxnSpPr>
        <xdr:spPr bwMode="auto">
          <a:xfrm rot="5400000" flipH="1" flipV="1">
            <a:off x="6781088" y="2048964"/>
            <a:ext cx="609600" cy="245473"/>
          </a:xfrm>
          <a:prstGeom prst="straightConnector1">
            <a:avLst/>
          </a:prstGeom>
          <a:ln>
            <a:headEnd type="none" w="med" len="med"/>
            <a:tailEnd type="arrow"/>
          </a:ln>
        </xdr:spPr>
        <xdr:style>
          <a:lnRef idx="1">
            <a:schemeClr val="dk1"/>
          </a:lnRef>
          <a:fillRef idx="0">
            <a:schemeClr val="dk1"/>
          </a:fillRef>
          <a:effectRef idx="0">
            <a:schemeClr val="dk1"/>
          </a:effectRef>
          <a:fontRef idx="minor">
            <a:schemeClr val="tx1"/>
          </a:fontRef>
        </xdr:style>
      </xdr:cxnSp>
      <xdr:sp macro="" textlink="">
        <xdr:nvSpPr>
          <xdr:cNvPr id="36" name="35 CuadroTexto"/>
          <xdr:cNvSpPr txBox="1"/>
        </xdr:nvSpPr>
        <xdr:spPr>
          <a:xfrm>
            <a:off x="6528854" y="1571625"/>
            <a:ext cx="1803281" cy="2667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100"/>
              <a:t>VPN=(35.29%</a:t>
            </a:r>
            <a:r>
              <a:rPr lang="es-CO" sz="1100" baseline="0"/>
              <a:t> - </a:t>
            </a:r>
            <a:r>
              <a:rPr lang="es-CO" sz="1100" baseline="0">
                <a:solidFill>
                  <a:schemeClr val="tx1"/>
                </a:solidFill>
                <a:latin typeface="+mn-lt"/>
                <a:ea typeface="+mn-ea"/>
                <a:cs typeface="+mn-cs"/>
              </a:rPr>
              <a:t>$</a:t>
            </a:r>
            <a:r>
              <a:rPr lang="es-CO" sz="1100" baseline="0"/>
              <a:t>23,016,915)</a:t>
            </a:r>
            <a:endParaRPr lang="es-CO" sz="1100"/>
          </a:p>
        </xdr:txBody>
      </xdr:sp>
      <xdr:sp macro="" textlink="">
        <xdr:nvSpPr>
          <xdr:cNvPr id="37" name="36 CuadroTexto"/>
          <xdr:cNvSpPr txBox="1"/>
        </xdr:nvSpPr>
        <xdr:spPr>
          <a:xfrm>
            <a:off x="7897837" y="2019300"/>
            <a:ext cx="103781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CO" sz="1100"/>
              <a:t>TIR=</a:t>
            </a:r>
            <a:r>
              <a:rPr lang="es-CO" sz="1100" baseline="0"/>
              <a:t> (71% - </a:t>
            </a:r>
            <a:r>
              <a:rPr lang="es-CO" sz="1100" baseline="0">
                <a:solidFill>
                  <a:schemeClr val="tx1"/>
                </a:solidFill>
                <a:latin typeface="+mn-lt"/>
                <a:ea typeface="+mn-ea"/>
                <a:cs typeface="+mn-cs"/>
              </a:rPr>
              <a:t>$0)</a:t>
            </a:r>
            <a:endParaRPr lang="es-CO" sz="1100"/>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0.22181</cdr:x>
      <cdr:y>0.49306</cdr:y>
    </cdr:from>
    <cdr:to>
      <cdr:x>0.45931</cdr:x>
      <cdr:y>0.49364</cdr:y>
    </cdr:to>
    <cdr:sp macro="" textlink="">
      <cdr:nvSpPr>
        <cdr:cNvPr id="9" name="8 Conector recto"/>
        <cdr:cNvSpPr/>
      </cdr:nvSpPr>
      <cdr:spPr bwMode="auto">
        <a:xfrm xmlns:a="http://schemas.openxmlformats.org/drawingml/2006/main" rot="10800000">
          <a:off x="927491" y="1352553"/>
          <a:ext cx="993100" cy="1591"/>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0.36022</cdr:x>
      <cdr:y>0.23264</cdr:y>
    </cdr:from>
    <cdr:to>
      <cdr:x>0.76222</cdr:x>
      <cdr:y>0.32908</cdr:y>
    </cdr:to>
    <cdr:sp macro="" textlink="">
      <cdr:nvSpPr>
        <cdr:cNvPr id="10" name="7 CuadroTexto"/>
        <cdr:cNvSpPr txBox="1"/>
      </cdr:nvSpPr>
      <cdr:spPr>
        <a:xfrm xmlns:a="http://schemas.openxmlformats.org/drawingml/2006/main">
          <a:off x="1506251" y="638178"/>
          <a:ext cx="1680973" cy="264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O" sz="1100"/>
            <a:t>VPN= (30%</a:t>
          </a:r>
          <a:r>
            <a:rPr lang="es-CO" sz="1100" baseline="0"/>
            <a:t> - $46,766,757)</a:t>
          </a:r>
          <a:endParaRPr lang="es-CO" sz="1100"/>
        </a:p>
      </cdr:txBody>
    </cdr:sp>
  </cdr:relSizeAnchor>
  <cdr:relSizeAnchor xmlns:cdr="http://schemas.openxmlformats.org/drawingml/2006/chartDrawing">
    <cdr:from>
      <cdr:x>0.45683</cdr:x>
      <cdr:y>0.3507</cdr:y>
    </cdr:from>
    <cdr:to>
      <cdr:x>0.48808</cdr:x>
      <cdr:y>0.48958</cdr:y>
    </cdr:to>
    <cdr:sp macro="" textlink="">
      <cdr:nvSpPr>
        <cdr:cNvPr id="12" name="11 Conector recto de flecha"/>
        <cdr:cNvSpPr/>
      </cdr:nvSpPr>
      <cdr:spPr bwMode="auto">
        <a:xfrm xmlns:a="http://schemas.openxmlformats.org/drawingml/2006/main" rot="5400000" flipH="1" flipV="1">
          <a:off x="1785087" y="1087189"/>
          <a:ext cx="380976" cy="130671"/>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0.45497</cdr:x>
      <cdr:y>0.4864</cdr:y>
    </cdr:from>
    <cdr:to>
      <cdr:x>0.45531</cdr:x>
      <cdr:y>0.62529</cdr:y>
    </cdr:to>
    <cdr:sp macro="" textlink="">
      <cdr:nvSpPr>
        <cdr:cNvPr id="14" name="13 Conector recto"/>
        <cdr:cNvSpPr/>
      </cdr:nvSpPr>
      <cdr:spPr bwMode="auto">
        <a:xfrm xmlns:a="http://schemas.openxmlformats.org/drawingml/2006/main" rot="5400000" flipH="1" flipV="1">
          <a:off x="1712653" y="1524090"/>
          <a:ext cx="381003" cy="1421"/>
        </a:xfrm>
        <a:prstGeom xmlns:a="http://schemas.openxmlformats.org/drawingml/2006/main" prst="line">
          <a:avLst/>
        </a:prstGeom>
        <a:ln xmlns:a="http://schemas.openxmlformats.org/drawingml/2006/main">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userShapes>
</file>

<file path=xl/drawings/drawing9.xml><?xml version="1.0" encoding="utf-8"?>
<c:userShapes xmlns:c="http://schemas.openxmlformats.org/drawingml/2006/chart">
  <cdr:relSizeAnchor xmlns:cdr="http://schemas.openxmlformats.org/drawingml/2006/chartDrawing">
    <cdr:from>
      <cdr:x>0.79583</cdr:x>
      <cdr:y>0.55208</cdr:y>
    </cdr:from>
    <cdr:to>
      <cdr:x>0.81042</cdr:x>
      <cdr:y>0.73264</cdr:y>
    </cdr:to>
    <cdr:sp macro="" textlink="">
      <cdr:nvSpPr>
        <cdr:cNvPr id="3" name="2 Conector recto de flecha"/>
        <cdr:cNvSpPr/>
      </cdr:nvSpPr>
      <cdr:spPr bwMode="auto">
        <a:xfrm xmlns:a="http://schemas.openxmlformats.org/drawingml/2006/main" rot="5400000" flipH="1" flipV="1">
          <a:off x="3638549" y="1514475"/>
          <a:ext cx="66676" cy="495301"/>
        </a:xfrm>
        <a:prstGeom xmlns:a="http://schemas.openxmlformats.org/drawingml/2006/main" prst="straightConnector1">
          <a:avLst/>
        </a:prstGeom>
        <a:ln xmlns:a="http://schemas.openxmlformats.org/drawingml/2006/main">
          <a:headEnd type="none" w="med" len="me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es-CO"/>
        </a:p>
      </cdr:txBody>
    </cdr:sp>
  </cdr:relSizeAnchor>
  <cdr:relSizeAnchor xmlns:cdr="http://schemas.openxmlformats.org/drawingml/2006/chartDrawing">
    <cdr:from>
      <cdr:x>0.65417</cdr:x>
      <cdr:y>0.4375</cdr:y>
    </cdr:from>
    <cdr:to>
      <cdr:x>0.85417</cdr:x>
      <cdr:y>0.50694</cdr:y>
    </cdr:to>
    <cdr:sp macro="" textlink="">
      <cdr:nvSpPr>
        <cdr:cNvPr id="4" name="3 CuadroTexto"/>
        <cdr:cNvSpPr txBox="1"/>
      </cdr:nvSpPr>
      <cdr:spPr>
        <a:xfrm xmlns:a="http://schemas.openxmlformats.org/drawingml/2006/main">
          <a:off x="2990850" y="1200150"/>
          <a:ext cx="914400"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20lucia/Documents/DOCUMENTOS%20PROYECTOS/APLICATIV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áfico1"/>
      <sheetName val="Hoja2"/>
      <sheetName val="Hoja3"/>
      <sheetName val="Hoja4"/>
      <sheetName val="Hoja5"/>
      <sheetName val="Hoja6"/>
      <sheetName val="Grafico2"/>
      <sheetName val="Hoja7"/>
      <sheetName val="Hoja8"/>
      <sheetName val="Hoja9"/>
      <sheetName val="Hoja15 (2)"/>
      <sheetName val="Hoja11"/>
      <sheetName val="Hoja16"/>
      <sheetName val="Hoja17"/>
      <sheetName val="Hoja18"/>
      <sheetName val="Hoja19"/>
      <sheetName val="Hoja20"/>
      <sheetName val="Hoja21"/>
      <sheetName val="Hoja22"/>
      <sheetName val="Hoja23"/>
      <sheetName val="Hoja24"/>
      <sheetName val="Hoja25"/>
      <sheetName val="Hoja26"/>
    </sheetNames>
    <definedNames>
      <definedName name="BORRAR"/>
      <definedName name="EJECUTA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8">
          <cell r="B48">
            <v>0.3</v>
          </cell>
        </row>
        <row r="49">
          <cell r="B49">
            <v>46766757.175498784</v>
          </cell>
        </row>
        <row r="50">
          <cell r="B50">
            <v>0.71456894583822539</v>
          </cell>
        </row>
        <row r="54">
          <cell r="B54">
            <v>1.5791316497545145</v>
          </cell>
        </row>
        <row r="63">
          <cell r="B63">
            <v>0.57122382009599582</v>
          </cell>
        </row>
        <row r="69">
          <cell r="B69">
            <v>0.35285409322019312</v>
          </cell>
        </row>
        <row r="70">
          <cell r="B70">
            <v>23016914.775474932</v>
          </cell>
        </row>
        <row r="71">
          <cell r="B71">
            <v>0.7100012267685234</v>
          </cell>
        </row>
        <row r="75">
          <cell r="B75">
            <v>1.3066292854651631</v>
          </cell>
        </row>
        <row r="84">
          <cell r="B84">
            <v>0.5989928446352546</v>
          </cell>
        </row>
        <row r="99">
          <cell r="C99" t="str">
            <v>VPN Flujo de fondos sin financiación.</v>
          </cell>
          <cell r="D99" t="str">
            <v>VPN Flujo de fondos con financiación.</v>
          </cell>
        </row>
        <row r="100">
          <cell r="C100">
            <v>177663474.75118449</v>
          </cell>
          <cell r="D100">
            <v>114892852.65675771</v>
          </cell>
        </row>
        <row r="101">
          <cell r="C101">
            <v>169646802.15776598</v>
          </cell>
          <cell r="D101">
            <v>109623451.59541763</v>
          </cell>
        </row>
        <row r="102">
          <cell r="C102">
            <v>162036636.93329781</v>
          </cell>
          <cell r="D102">
            <v>104625039.89276691</v>
          </cell>
        </row>
        <row r="103">
          <cell r="C103">
            <v>154808101.63375655</v>
          </cell>
          <cell r="D103">
            <v>99880877.361030236</v>
          </cell>
        </row>
        <row r="104">
          <cell r="C104">
            <v>147938084.38272381</v>
          </cell>
          <cell r="D104">
            <v>95375420.077802673</v>
          </cell>
        </row>
        <row r="105">
          <cell r="C105">
            <v>141405097.11710241</v>
          </cell>
          <cell r="D105">
            <v>91094223.827406436</v>
          </cell>
        </row>
        <row r="106">
          <cell r="C106">
            <v>135189146.48728928</v>
          </cell>
          <cell r="D106">
            <v>87023856.198872894</v>
          </cell>
        </row>
        <row r="107">
          <cell r="C107">
            <v>129271616.17189777</v>
          </cell>
          <cell r="D107">
            <v>83151816.489388242</v>
          </cell>
        </row>
        <row r="108">
          <cell r="C108">
            <v>123635159.4991236</v>
          </cell>
          <cell r="D108">
            <v>79466462.652921483</v>
          </cell>
        </row>
        <row r="109">
          <cell r="C109">
            <v>118263601.38370916</v>
          </cell>
          <cell r="D109">
            <v>75956944.614183456</v>
          </cell>
        </row>
        <row r="110">
          <cell r="C110">
            <v>113141848.69202998</v>
          </cell>
          <cell r="D110">
            <v>72613143.339326233</v>
          </cell>
        </row>
        <row r="111">
          <cell r="C111">
            <v>108255808.23973423</v>
          </cell>
          <cell r="D111">
            <v>69425615.118005887</v>
          </cell>
        </row>
        <row r="112">
          <cell r="C112">
            <v>103592311.70800643</v>
          </cell>
          <cell r="D112">
            <v>66385540.567568764</v>
          </cell>
        </row>
        <row r="113">
          <cell r="C113">
            <v>99139046.83713761</v>
          </cell>
          <cell r="D113">
            <v>63484677.920031458</v>
          </cell>
        </row>
        <row r="114">
          <cell r="C114">
            <v>94884494.320727557</v>
          </cell>
          <cell r="D114">
            <v>60715320.196944997</v>
          </cell>
        </row>
        <row r="115">
          <cell r="C115">
            <v>90817869.881465539</v>
          </cell>
          <cell r="D115">
            <v>58070255.916815996</v>
          </cell>
        </row>
        <row r="116">
          <cell r="C116">
            <v>86929071.060837924</v>
          </cell>
          <cell r="D116">
            <v>55542733.015055522</v>
          </cell>
        </row>
        <row r="117">
          <cell r="C117">
            <v>83208628.301035002</v>
          </cell>
          <cell r="D117">
            <v>53126425.687953487</v>
          </cell>
        </row>
        <row r="118">
          <cell r="C118">
            <v>79647659.938372076</v>
          </cell>
          <cell r="D118">
            <v>50815403.900343001</v>
          </cell>
        </row>
        <row r="119">
          <cell r="C119">
            <v>76237830.764286354</v>
          </cell>
          <cell r="D119">
            <v>48604105.321829543</v>
          </cell>
        </row>
        <row r="120">
          <cell r="C120">
            <v>72971313.842881069</v>
          </cell>
          <cell r="D120">
            <v>46487309.47903043</v>
          </cell>
        </row>
        <row r="121">
          <cell r="C121">
            <v>69840755.303503379</v>
          </cell>
          <cell r="D121">
            <v>44460113.93150714</v>
          </cell>
        </row>
        <row r="122">
          <cell r="C122">
            <v>66839241.853334308</v>
          </cell>
          <cell r="D122">
            <v>42517912.297229797</v>
          </cell>
        </row>
        <row r="123">
          <cell r="C123">
            <v>63960270.778767943</v>
          </cell>
          <cell r="D123">
            <v>40656373.969720483</v>
          </cell>
        </row>
        <row r="124">
          <cell r="C124">
            <v>61197722.225760102</v>
          </cell>
          <cell r="D124">
            <v>38871425.383682549</v>
          </cell>
        </row>
        <row r="125">
          <cell r="C125">
            <v>58545833.568589628</v>
          </cell>
          <cell r="D125">
            <v>37159232.699112952</v>
          </cell>
        </row>
        <row r="126">
          <cell r="C126">
            <v>55999175.69382821</v>
          </cell>
          <cell r="D126">
            <v>35516185.785774365</v>
          </cell>
        </row>
        <row r="127">
          <cell r="C127">
            <v>53552631.041962907</v>
          </cell>
          <cell r="D127">
            <v>33938883.400611162</v>
          </cell>
        </row>
        <row r="128">
          <cell r="C128">
            <v>51201373.263233423</v>
          </cell>
          <cell r="D128">
            <v>32424119.460352536</v>
          </cell>
        </row>
        <row r="129">
          <cell r="C129">
            <v>48940848.357001901</v>
          </cell>
          <cell r="D129">
            <v>30968870.320268948</v>
          </cell>
        </row>
        <row r="130">
          <cell r="C130">
            <v>46766757.175498784</v>
          </cell>
          <cell r="D130">
            <v>29570282.977928314</v>
          </cell>
        </row>
        <row r="131">
          <cell r="C131">
            <v>44675039.183219582</v>
          </cell>
          <cell r="D131">
            <v>28225664.127928022</v>
          </cell>
        </row>
        <row r="132">
          <cell r="C132">
            <v>42661857.37268953</v>
          </cell>
          <cell r="D132">
            <v>26932470.00002959</v>
          </cell>
        </row>
        <row r="133">
          <cell r="C133">
            <v>40723584.245870352</v>
          </cell>
          <cell r="D133">
            <v>25688296.91896845</v>
          </cell>
        </row>
        <row r="134">
          <cell r="C134">
            <v>38856788.778242871</v>
          </cell>
          <cell r="D134">
            <v>24490872.529509123</v>
          </cell>
        </row>
        <row r="135">
          <cell r="C135">
            <v>37058224.289641976</v>
          </cell>
          <cell r="D135">
            <v>23338047.63512418</v>
          </cell>
        </row>
        <row r="136">
          <cell r="C136">
            <v>35324817.152316287</v>
          </cell>
          <cell r="D136">
            <v>22227788.603039097</v>
          </cell>
        </row>
        <row r="137">
          <cell r="C137">
            <v>33653656.27249898</v>
          </cell>
          <cell r="D137">
            <v>21158170.292352255</v>
          </cell>
        </row>
        <row r="138">
          <cell r="C138">
            <v>32041983.287064832</v>
          </cell>
          <cell r="D138">
            <v>20127369.465545382</v>
          </cell>
        </row>
        <row r="139">
          <cell r="C139">
            <v>30487183.421659838</v>
          </cell>
          <cell r="D139">
            <v>19133658.646980572</v>
          </cell>
        </row>
        <row r="140">
          <cell r="C140">
            <v>28986776.961078662</v>
          </cell>
          <cell r="D140">
            <v>18175400.394970339</v>
          </cell>
        </row>
        <row r="141">
          <cell r="C141">
            <v>27538411.286656965</v>
          </cell>
          <cell r="D141">
            <v>17251041.956728172</v>
          </cell>
        </row>
        <row r="142">
          <cell r="C142">
            <v>26139853.439096395</v>
          </cell>
          <cell r="D142">
            <v>16359110.277992506</v>
          </cell>
        </row>
        <row r="143">
          <cell r="C143">
            <v>24788983.168464374</v>
          </cell>
          <cell r="D143">
            <v>15498207.341381405</v>
          </cell>
        </row>
        <row r="144">
          <cell r="C144">
            <v>23483786.436152752</v>
          </cell>
          <cell r="D144">
            <v>14667005.809605774</v>
          </cell>
        </row>
        <row r="145">
          <cell r="C145">
            <v>22222349.336357329</v>
          </cell>
          <cell r="D145">
            <v>13864244.951559126</v>
          </cell>
        </row>
        <row r="146">
          <cell r="C146">
            <v>21002852.40718155</v>
          </cell>
          <cell r="D146">
            <v>13088726.831030898</v>
          </cell>
        </row>
        <row r="147">
          <cell r="C147">
            <v>19823565.303793829</v>
          </cell>
          <cell r="D147">
            <v>12339312.739372272</v>
          </cell>
        </row>
        <row r="148">
          <cell r="C148">
            <v>18682841.80819774</v>
          </cell>
          <cell r="D148">
            <v>11614919.854891621</v>
          </cell>
        </row>
        <row r="149">
          <cell r="C149">
            <v>17579115.152126756</v>
          </cell>
          <cell r="D149">
            <v>10914518.113083269</v>
          </cell>
        </row>
        <row r="150">
          <cell r="C150">
            <v>16510893.631364647</v>
          </cell>
          <cell r="D150">
            <v>10237127.273009572</v>
          </cell>
        </row>
        <row r="151">
          <cell r="C151">
            <v>15476756.491435084</v>
          </cell>
          <cell r="D151">
            <v>9581814.1662717648</v>
          </cell>
        </row>
        <row r="152">
          <cell r="C152">
            <v>14475350.066111866</v>
          </cell>
          <cell r="D152">
            <v>8947690.1160288118</v>
          </cell>
        </row>
        <row r="153">
          <cell r="C153">
            <v>13505384.151585851</v>
          </cell>
          <cell r="D153">
            <v>8333908.5144636892</v>
          </cell>
        </row>
        <row r="154">
          <cell r="C154">
            <v>12565628.600397792</v>
          </cell>
          <cell r="D154">
            <v>7739662.5479604267</v>
          </cell>
        </row>
        <row r="155">
          <cell r="C155">
            <v>11654910.120417353</v>
          </cell>
          <cell r="D155">
            <v>7164183.0600496046</v>
          </cell>
        </row>
        <row r="156">
          <cell r="C156">
            <v>10772109.265225414</v>
          </cell>
          <cell r="D156">
            <v>6606736.5429104492</v>
          </cell>
        </row>
        <row r="157">
          <cell r="C157">
            <v>9916157.6032491438</v>
          </cell>
          <cell r="D157">
            <v>6066623.2488907017</v>
          </cell>
        </row>
        <row r="158">
          <cell r="C158">
            <v>9086035.0539130308</v>
          </cell>
          <cell r="D158">
            <v>5543175.4141242318</v>
          </cell>
        </row>
        <row r="159">
          <cell r="C159">
            <v>8280767.379911717</v>
          </cell>
          <cell r="D159">
            <v>5035755.5868978724</v>
          </cell>
        </row>
        <row r="160">
          <cell r="C160">
            <v>7499423.8254860975</v>
          </cell>
          <cell r="D160">
            <v>4543755.0539442599</v>
          </cell>
        </row>
        <row r="161">
          <cell r="C161">
            <v>6741114.8913034163</v>
          </cell>
          <cell r="D161">
            <v>4066592.3583241664</v>
          </cell>
        </row>
        <row r="162">
          <cell r="C162">
            <v>6004990.2372006364</v>
          </cell>
          <cell r="D162">
            <v>3603711.9030082263</v>
          </cell>
        </row>
        <row r="163">
          <cell r="C163">
            <v>5290236.7046651654</v>
          </cell>
          <cell r="D163">
            <v>3154582.6346835904</v>
          </cell>
        </row>
        <row r="164">
          <cell r="C164">
            <v>4596076.4514887221</v>
          </cell>
          <cell r="D164">
            <v>2718696.8026913367</v>
          </cell>
        </row>
        <row r="165">
          <cell r="C165">
            <v>3921765.1915554963</v>
          </cell>
          <cell r="D165">
            <v>2295568.7883556224</v>
          </cell>
        </row>
        <row r="166">
          <cell r="C166">
            <v>3266590.5332064144</v>
          </cell>
          <cell r="D166">
            <v>1884734.0002909005</v>
          </cell>
        </row>
        <row r="167">
          <cell r="C167">
            <v>2629870.4100710228</v>
          </cell>
          <cell r="D167">
            <v>1485747.831577044</v>
          </cell>
        </row>
        <row r="168">
          <cell r="C168">
            <v>2010951.5986706913</v>
          </cell>
          <cell r="D168">
            <v>1098184.6749712564</v>
          </cell>
        </row>
        <row r="169">
          <cell r="C169">
            <v>1409208.3174825087</v>
          </cell>
          <cell r="D169">
            <v>721636.99258578196</v>
          </cell>
        </row>
        <row r="170">
          <cell r="C170">
            <v>824040.90250723436</v>
          </cell>
          <cell r="D170">
            <v>355714.43669987097</v>
          </cell>
        </row>
        <row r="171">
          <cell r="C171">
            <v>254874.55471627787</v>
          </cell>
          <cell r="D171">
            <v>43.0185980014503</v>
          </cell>
        </row>
        <row r="172">
          <cell r="C172">
            <v>-298841.84494258836</v>
          </cell>
          <cell r="D172">
            <v>-345735.67746763304</v>
          </cell>
        </row>
        <row r="173">
          <cell r="C173">
            <v>-837636.8570161052</v>
          </cell>
          <cell r="D173">
            <v>-681965.23790030926</v>
          </cell>
        </row>
        <row r="174">
          <cell r="C174">
            <v>-1362017.545264665</v>
          </cell>
          <cell r="D174">
            <v>-1008975.1234996114</v>
          </cell>
        </row>
        <row r="175">
          <cell r="C175">
            <v>-1872470.4821564332</v>
          </cell>
          <cell r="D175">
            <v>-1327081.3356866539</v>
          </cell>
        </row>
        <row r="176">
          <cell r="C176">
            <v>-2369462.7014348805</v>
          </cell>
          <cell r="D176">
            <v>-1636587.0474267304</v>
          </cell>
        </row>
        <row r="177">
          <cell r="C177">
            <v>-2853442.6008467041</v>
          </cell>
          <cell r="D177">
            <v>-1937783.2009195946</v>
          </cell>
        </row>
        <row r="178">
          <cell r="C178">
            <v>-3324840.7979196608</v>
          </cell>
          <cell r="D178">
            <v>-2230949.0739948079</v>
          </cell>
        </row>
        <row r="179">
          <cell r="C179">
            <v>-3784070.9414964393</v>
          </cell>
          <cell r="D179">
            <v>-2516352.8170260154</v>
          </cell>
        </row>
        <row r="180">
          <cell r="C180">
            <v>-4231530.4815599769</v>
          </cell>
          <cell r="D180">
            <v>-2794251.962062832</v>
          </cell>
        </row>
        <row r="181">
          <cell r="C181">
            <v>-4667601.3997263275</v>
          </cell>
          <cell r="D181">
            <v>-3064893.9057721123</v>
          </cell>
        </row>
        <row r="182">
          <cell r="C182">
            <v>-5092650.9026330486</v>
          </cell>
          <cell r="D182">
            <v>-3328516.3676803764</v>
          </cell>
        </row>
        <row r="183">
          <cell r="C183">
            <v>-5507032.0803126693</v>
          </cell>
          <cell r="D183">
            <v>-3585347.8251163233</v>
          </cell>
        </row>
        <row r="184">
          <cell r="C184">
            <v>-5911084.5315119401</v>
          </cell>
          <cell r="D184">
            <v>-3835607.9261653908</v>
          </cell>
        </row>
        <row r="185">
          <cell r="C185">
            <v>-6305134.9577974603</v>
          </cell>
          <cell r="D185">
            <v>-4079507.8818678614</v>
          </cell>
        </row>
        <row r="186">
          <cell r="C186">
            <v>-6689497.728175398</v>
          </cell>
          <cell r="D186">
            <v>-4317250.8388159275</v>
          </cell>
        </row>
        <row r="187">
          <cell r="C187">
            <v>-7064475.4158490822</v>
          </cell>
          <cell r="D187">
            <v>-4549032.2332353238</v>
          </cell>
        </row>
        <row r="188">
          <cell r="C188">
            <v>-7430359.3086391911</v>
          </cell>
          <cell r="D188">
            <v>-4775040.1275707148</v>
          </cell>
        </row>
        <row r="189">
          <cell r="C189">
            <v>-7787429.8945009373</v>
          </cell>
          <cell r="D189">
            <v>-4995455.5305331275</v>
          </cell>
        </row>
        <row r="190">
          <cell r="C190">
            <v>-8135957.3234858662</v>
          </cell>
          <cell r="D190">
            <v>-5210452.7015097197</v>
          </cell>
        </row>
      </sheetData>
      <sheetData sheetId="22" refreshError="1"/>
      <sheetData sheetId="23">
        <row r="22">
          <cell r="B22" t="str">
            <v>TREMA</v>
          </cell>
          <cell r="C22" t="str">
            <v>TIR</v>
          </cell>
          <cell r="I22" t="str">
            <v>TREMA</v>
          </cell>
          <cell r="J22" t="str">
            <v>TIR</v>
          </cell>
        </row>
        <row r="23">
          <cell r="B23">
            <v>0.3</v>
          </cell>
          <cell r="C23">
            <v>0.71456894583822617</v>
          </cell>
          <cell r="I23">
            <v>0.35285409322019312</v>
          </cell>
          <cell r="J23">
            <v>0.71000122676852495</v>
          </cell>
        </row>
        <row r="24">
          <cell r="B24">
            <v>0.3</v>
          </cell>
          <cell r="C24">
            <v>0.69421422562859758</v>
          </cell>
          <cell r="I24">
            <v>0.35285343847338158</v>
          </cell>
          <cell r="J24">
            <v>0.68795135743534175</v>
          </cell>
        </row>
        <row r="25">
          <cell r="B25">
            <v>0.3</v>
          </cell>
          <cell r="C25">
            <v>0.67352523547209708</v>
          </cell>
          <cell r="I25">
            <v>0.35285278370838402</v>
          </cell>
          <cell r="J25">
            <v>0.66563520950187727</v>
          </cell>
        </row>
        <row r="26">
          <cell r="B26">
            <v>0.3</v>
          </cell>
          <cell r="C26">
            <v>0.65247996210563575</v>
          </cell>
          <cell r="I26">
            <v>0.35285212892519968</v>
          </cell>
          <cell r="J26">
            <v>0.64303365888703035</v>
          </cell>
        </row>
        <row r="27">
          <cell r="B27">
            <v>0.3</v>
          </cell>
          <cell r="C27">
            <v>0.63105405509711299</v>
          </cell>
          <cell r="I27">
            <v>0.35285147412382767</v>
          </cell>
          <cell r="J27">
            <v>0.62012561368061081</v>
          </cell>
        </row>
        <row r="28">
          <cell r="B28">
            <v>0.3</v>
          </cell>
          <cell r="C28">
            <v>0.60922047478487196</v>
          </cell>
          <cell r="I28">
            <v>0.35285081930426732</v>
          </cell>
          <cell r="J28">
            <v>0.59688773187545241</v>
          </cell>
        </row>
        <row r="29">
          <cell r="B29">
            <v>0.3</v>
          </cell>
          <cell r="C29">
            <v>0.58694907012950781</v>
          </cell>
          <cell r="I29">
            <v>0.35285016446651785</v>
          </cell>
          <cell r="J29">
            <v>0.57329408595281051</v>
          </cell>
        </row>
        <row r="30">
          <cell r="B30">
            <v>0.3</v>
          </cell>
          <cell r="C30">
            <v>0.56420606882574453</v>
          </cell>
          <cell r="I30">
            <v>0.35284950961057859</v>
          </cell>
          <cell r="J30">
            <v>0.54931576173957541</v>
          </cell>
        </row>
        <row r="31">
          <cell r="B31">
            <v>0.3</v>
          </cell>
          <cell r="C31">
            <v>0.54095345655793492</v>
          </cell>
          <cell r="I31">
            <v>0.35284885473644867</v>
          </cell>
          <cell r="J31">
            <v>0.52492037531734337</v>
          </cell>
        </row>
        <row r="32">
          <cell r="B32">
            <v>0.3</v>
          </cell>
          <cell r="C32">
            <v>0.51714821478129891</v>
          </cell>
          <cell r="I32">
            <v>0.35284819984412741</v>
          </cell>
          <cell r="J32">
            <v>0.50007148686528635</v>
          </cell>
        </row>
        <row r="33">
          <cell r="B33">
            <v>0.3</v>
          </cell>
          <cell r="C33">
            <v>0.49274137597056422</v>
          </cell>
          <cell r="I33">
            <v>0.35284754493361403</v>
          </cell>
          <cell r="J33">
            <v>0.47472788364654422</v>
          </cell>
        </row>
        <row r="34">
          <cell r="B34">
            <v>0.3</v>
          </cell>
          <cell r="C34">
            <v>0.46767684052782665</v>
          </cell>
          <cell r="I34">
            <v>0.35284689000490765</v>
          </cell>
          <cell r="J34">
            <v>0.44884269514210701</v>
          </cell>
        </row>
        <row r="35">
          <cell r="B35">
            <v>0.3</v>
          </cell>
          <cell r="C35">
            <v>0.44188987835871557</v>
          </cell>
          <cell r="I35">
            <v>0.35284623505800772</v>
          </cell>
          <cell r="J35">
            <v>0.42236229045704637</v>
          </cell>
        </row>
        <row r="36">
          <cell r="B36">
            <v>0.3</v>
          </cell>
          <cell r="C36">
            <v>0.4153052071505971</v>
          </cell>
          <cell r="I36">
            <v>0.35284558009291345</v>
          </cell>
          <cell r="J36">
            <v>0.3952248898307702</v>
          </cell>
        </row>
        <row r="37">
          <cell r="B37">
            <v>0.3</v>
          </cell>
          <cell r="C37">
            <v>0.38783449317725055</v>
          </cell>
          <cell r="I37">
            <v>0.35284492510962384</v>
          </cell>
          <cell r="J37">
            <v>0.36735879566535135</v>
          </cell>
        </row>
        <row r="38">
          <cell r="B38">
            <v>0.3</v>
          </cell>
          <cell r="C38">
            <v>0.35937304996822939</v>
          </cell>
          <cell r="I38">
            <v>0.35284427010813846</v>
          </cell>
          <cell r="J38">
            <v>0.33868010963346207</v>
          </cell>
        </row>
        <row r="39">
          <cell r="B39">
            <v>0.3</v>
          </cell>
          <cell r="C39">
            <v>0.32979539995143542</v>
          </cell>
          <cell r="I39">
            <v>0.3528436150884563</v>
          </cell>
          <cell r="J39">
            <v>0.30908974412444645</v>
          </cell>
        </row>
        <row r="40">
          <cell r="B40">
            <v>0.3</v>
          </cell>
          <cell r="C40">
            <v>0.29894918687964395</v>
          </cell>
          <cell r="I40">
            <v>0.3528429600505768</v>
          </cell>
          <cell r="J40">
            <v>0.278469446816418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2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33"/>
  <sheetViews>
    <sheetView tabSelected="1" workbookViewId="0">
      <selection activeCell="B32" sqref="B32:C32"/>
    </sheetView>
  </sheetViews>
  <sheetFormatPr baseColWidth="10" defaultRowHeight="15" x14ac:dyDescent="0.25"/>
  <cols>
    <col min="1" max="1" width="29.85546875" style="479" customWidth="1"/>
    <col min="2" max="7" width="15.7109375" style="479" customWidth="1"/>
    <col min="8" max="256" width="11.42578125" style="479"/>
    <col min="257" max="257" width="29.85546875" style="479" customWidth="1"/>
    <col min="258" max="263" width="15.7109375" style="479" customWidth="1"/>
    <col min="264" max="512" width="11.42578125" style="479"/>
    <col min="513" max="513" width="29.85546875" style="479" customWidth="1"/>
    <col min="514" max="519" width="15.7109375" style="479" customWidth="1"/>
    <col min="520" max="768" width="11.42578125" style="479"/>
    <col min="769" max="769" width="29.85546875" style="479" customWidth="1"/>
    <col min="770" max="775" width="15.7109375" style="479" customWidth="1"/>
    <col min="776" max="1024" width="11.42578125" style="479"/>
    <col min="1025" max="1025" width="29.85546875" style="479" customWidth="1"/>
    <col min="1026" max="1031" width="15.7109375" style="479" customWidth="1"/>
    <col min="1032" max="1280" width="11.42578125" style="479"/>
    <col min="1281" max="1281" width="29.85546875" style="479" customWidth="1"/>
    <col min="1282" max="1287" width="15.7109375" style="479" customWidth="1"/>
    <col min="1288" max="1536" width="11.42578125" style="479"/>
    <col min="1537" max="1537" width="29.85546875" style="479" customWidth="1"/>
    <col min="1538" max="1543" width="15.7109375" style="479" customWidth="1"/>
    <col min="1544" max="1792" width="11.42578125" style="479"/>
    <col min="1793" max="1793" width="29.85546875" style="479" customWidth="1"/>
    <col min="1794" max="1799" width="15.7109375" style="479" customWidth="1"/>
    <col min="1800" max="2048" width="11.42578125" style="479"/>
    <col min="2049" max="2049" width="29.85546875" style="479" customWidth="1"/>
    <col min="2050" max="2055" width="15.7109375" style="479" customWidth="1"/>
    <col min="2056" max="2304" width="11.42578125" style="479"/>
    <col min="2305" max="2305" width="29.85546875" style="479" customWidth="1"/>
    <col min="2306" max="2311" width="15.7109375" style="479" customWidth="1"/>
    <col min="2312" max="2560" width="11.42578125" style="479"/>
    <col min="2561" max="2561" width="29.85546875" style="479" customWidth="1"/>
    <col min="2562" max="2567" width="15.7109375" style="479" customWidth="1"/>
    <col min="2568" max="2816" width="11.42578125" style="479"/>
    <col min="2817" max="2817" width="29.85546875" style="479" customWidth="1"/>
    <col min="2818" max="2823" width="15.7109375" style="479" customWidth="1"/>
    <col min="2824" max="3072" width="11.42578125" style="479"/>
    <col min="3073" max="3073" width="29.85546875" style="479" customWidth="1"/>
    <col min="3074" max="3079" width="15.7109375" style="479" customWidth="1"/>
    <col min="3080" max="3328" width="11.42578125" style="479"/>
    <col min="3329" max="3329" width="29.85546875" style="479" customWidth="1"/>
    <col min="3330" max="3335" width="15.7109375" style="479" customWidth="1"/>
    <col min="3336" max="3584" width="11.42578125" style="479"/>
    <col min="3585" max="3585" width="29.85546875" style="479" customWidth="1"/>
    <col min="3586" max="3591" width="15.7109375" style="479" customWidth="1"/>
    <col min="3592" max="3840" width="11.42578125" style="479"/>
    <col min="3841" max="3841" width="29.85546875" style="479" customWidth="1"/>
    <col min="3842" max="3847" width="15.7109375" style="479" customWidth="1"/>
    <col min="3848" max="4096" width="11.42578125" style="479"/>
    <col min="4097" max="4097" width="29.85546875" style="479" customWidth="1"/>
    <col min="4098" max="4103" width="15.7109375" style="479" customWidth="1"/>
    <col min="4104" max="4352" width="11.42578125" style="479"/>
    <col min="4353" max="4353" width="29.85546875" style="479" customWidth="1"/>
    <col min="4354" max="4359" width="15.7109375" style="479" customWidth="1"/>
    <col min="4360" max="4608" width="11.42578125" style="479"/>
    <col min="4609" max="4609" width="29.85546875" style="479" customWidth="1"/>
    <col min="4610" max="4615" width="15.7109375" style="479" customWidth="1"/>
    <col min="4616" max="4864" width="11.42578125" style="479"/>
    <col min="4865" max="4865" width="29.85546875" style="479" customWidth="1"/>
    <col min="4866" max="4871" width="15.7109375" style="479" customWidth="1"/>
    <col min="4872" max="5120" width="11.42578125" style="479"/>
    <col min="5121" max="5121" width="29.85546875" style="479" customWidth="1"/>
    <col min="5122" max="5127" width="15.7109375" style="479" customWidth="1"/>
    <col min="5128" max="5376" width="11.42578125" style="479"/>
    <col min="5377" max="5377" width="29.85546875" style="479" customWidth="1"/>
    <col min="5378" max="5383" width="15.7109375" style="479" customWidth="1"/>
    <col min="5384" max="5632" width="11.42578125" style="479"/>
    <col min="5633" max="5633" width="29.85546875" style="479" customWidth="1"/>
    <col min="5634" max="5639" width="15.7109375" style="479" customWidth="1"/>
    <col min="5640" max="5888" width="11.42578125" style="479"/>
    <col min="5889" max="5889" width="29.85546875" style="479" customWidth="1"/>
    <col min="5890" max="5895" width="15.7109375" style="479" customWidth="1"/>
    <col min="5896" max="6144" width="11.42578125" style="479"/>
    <col min="6145" max="6145" width="29.85546875" style="479" customWidth="1"/>
    <col min="6146" max="6151" width="15.7109375" style="479" customWidth="1"/>
    <col min="6152" max="6400" width="11.42578125" style="479"/>
    <col min="6401" max="6401" width="29.85546875" style="479" customWidth="1"/>
    <col min="6402" max="6407" width="15.7109375" style="479" customWidth="1"/>
    <col min="6408" max="6656" width="11.42578125" style="479"/>
    <col min="6657" max="6657" width="29.85546875" style="479" customWidth="1"/>
    <col min="6658" max="6663" width="15.7109375" style="479" customWidth="1"/>
    <col min="6664" max="6912" width="11.42578125" style="479"/>
    <col min="6913" max="6913" width="29.85546875" style="479" customWidth="1"/>
    <col min="6914" max="6919" width="15.7109375" style="479" customWidth="1"/>
    <col min="6920" max="7168" width="11.42578125" style="479"/>
    <col min="7169" max="7169" width="29.85546875" style="479" customWidth="1"/>
    <col min="7170" max="7175" width="15.7109375" style="479" customWidth="1"/>
    <col min="7176" max="7424" width="11.42578125" style="479"/>
    <col min="7425" max="7425" width="29.85546875" style="479" customWidth="1"/>
    <col min="7426" max="7431" width="15.7109375" style="479" customWidth="1"/>
    <col min="7432" max="7680" width="11.42578125" style="479"/>
    <col min="7681" max="7681" width="29.85546875" style="479" customWidth="1"/>
    <col min="7682" max="7687" width="15.7109375" style="479" customWidth="1"/>
    <col min="7688" max="7936" width="11.42578125" style="479"/>
    <col min="7937" max="7937" width="29.85546875" style="479" customWidth="1"/>
    <col min="7938" max="7943" width="15.7109375" style="479" customWidth="1"/>
    <col min="7944" max="8192" width="11.42578125" style="479"/>
    <col min="8193" max="8193" width="29.85546875" style="479" customWidth="1"/>
    <col min="8194" max="8199" width="15.7109375" style="479" customWidth="1"/>
    <col min="8200" max="8448" width="11.42578125" style="479"/>
    <col min="8449" max="8449" width="29.85546875" style="479" customWidth="1"/>
    <col min="8450" max="8455" width="15.7109375" style="479" customWidth="1"/>
    <col min="8456" max="8704" width="11.42578125" style="479"/>
    <col min="8705" max="8705" width="29.85546875" style="479" customWidth="1"/>
    <col min="8706" max="8711" width="15.7109375" style="479" customWidth="1"/>
    <col min="8712" max="8960" width="11.42578125" style="479"/>
    <col min="8961" max="8961" width="29.85546875" style="479" customWidth="1"/>
    <col min="8962" max="8967" width="15.7109375" style="479" customWidth="1"/>
    <col min="8968" max="9216" width="11.42578125" style="479"/>
    <col min="9217" max="9217" width="29.85546875" style="479" customWidth="1"/>
    <col min="9218" max="9223" width="15.7109375" style="479" customWidth="1"/>
    <col min="9224" max="9472" width="11.42578125" style="479"/>
    <col min="9473" max="9473" width="29.85546875" style="479" customWidth="1"/>
    <col min="9474" max="9479" width="15.7109375" style="479" customWidth="1"/>
    <col min="9480" max="9728" width="11.42578125" style="479"/>
    <col min="9729" max="9729" width="29.85546875" style="479" customWidth="1"/>
    <col min="9730" max="9735" width="15.7109375" style="479" customWidth="1"/>
    <col min="9736" max="9984" width="11.42578125" style="479"/>
    <col min="9985" max="9985" width="29.85546875" style="479" customWidth="1"/>
    <col min="9986" max="9991" width="15.7109375" style="479" customWidth="1"/>
    <col min="9992" max="10240" width="11.42578125" style="479"/>
    <col min="10241" max="10241" width="29.85546875" style="479" customWidth="1"/>
    <col min="10242" max="10247" width="15.7109375" style="479" customWidth="1"/>
    <col min="10248" max="10496" width="11.42578125" style="479"/>
    <col min="10497" max="10497" width="29.85546875" style="479" customWidth="1"/>
    <col min="10498" max="10503" width="15.7109375" style="479" customWidth="1"/>
    <col min="10504" max="10752" width="11.42578125" style="479"/>
    <col min="10753" max="10753" width="29.85546875" style="479" customWidth="1"/>
    <col min="10754" max="10759" width="15.7109375" style="479" customWidth="1"/>
    <col min="10760" max="11008" width="11.42578125" style="479"/>
    <col min="11009" max="11009" width="29.85546875" style="479" customWidth="1"/>
    <col min="11010" max="11015" width="15.7109375" style="479" customWidth="1"/>
    <col min="11016" max="11264" width="11.42578125" style="479"/>
    <col min="11265" max="11265" width="29.85546875" style="479" customWidth="1"/>
    <col min="11266" max="11271" width="15.7109375" style="479" customWidth="1"/>
    <col min="11272" max="11520" width="11.42578125" style="479"/>
    <col min="11521" max="11521" width="29.85546875" style="479" customWidth="1"/>
    <col min="11522" max="11527" width="15.7109375" style="479" customWidth="1"/>
    <col min="11528" max="11776" width="11.42578125" style="479"/>
    <col min="11777" max="11777" width="29.85546875" style="479" customWidth="1"/>
    <col min="11778" max="11783" width="15.7109375" style="479" customWidth="1"/>
    <col min="11784" max="12032" width="11.42578125" style="479"/>
    <col min="12033" max="12033" width="29.85546875" style="479" customWidth="1"/>
    <col min="12034" max="12039" width="15.7109375" style="479" customWidth="1"/>
    <col min="12040" max="12288" width="11.42578125" style="479"/>
    <col min="12289" max="12289" width="29.85546875" style="479" customWidth="1"/>
    <col min="12290" max="12295" width="15.7109375" style="479" customWidth="1"/>
    <col min="12296" max="12544" width="11.42578125" style="479"/>
    <col min="12545" max="12545" width="29.85546875" style="479" customWidth="1"/>
    <col min="12546" max="12551" width="15.7109375" style="479" customWidth="1"/>
    <col min="12552" max="12800" width="11.42578125" style="479"/>
    <col min="12801" max="12801" width="29.85546875" style="479" customWidth="1"/>
    <col min="12802" max="12807" width="15.7109375" style="479" customWidth="1"/>
    <col min="12808" max="13056" width="11.42578125" style="479"/>
    <col min="13057" max="13057" width="29.85546875" style="479" customWidth="1"/>
    <col min="13058" max="13063" width="15.7109375" style="479" customWidth="1"/>
    <col min="13064" max="13312" width="11.42578125" style="479"/>
    <col min="13313" max="13313" width="29.85546875" style="479" customWidth="1"/>
    <col min="13314" max="13319" width="15.7109375" style="479" customWidth="1"/>
    <col min="13320" max="13568" width="11.42578125" style="479"/>
    <col min="13569" max="13569" width="29.85546875" style="479" customWidth="1"/>
    <col min="13570" max="13575" width="15.7109375" style="479" customWidth="1"/>
    <col min="13576" max="13824" width="11.42578125" style="479"/>
    <col min="13825" max="13825" width="29.85546875" style="479" customWidth="1"/>
    <col min="13826" max="13831" width="15.7109375" style="479" customWidth="1"/>
    <col min="13832" max="14080" width="11.42578125" style="479"/>
    <col min="14081" max="14081" width="29.85546875" style="479" customWidth="1"/>
    <col min="14082" max="14087" width="15.7109375" style="479" customWidth="1"/>
    <col min="14088" max="14336" width="11.42578125" style="479"/>
    <col min="14337" max="14337" width="29.85546875" style="479" customWidth="1"/>
    <col min="14338" max="14343" width="15.7109375" style="479" customWidth="1"/>
    <col min="14344" max="14592" width="11.42578125" style="479"/>
    <col min="14593" max="14593" width="29.85546875" style="479" customWidth="1"/>
    <col min="14594" max="14599" width="15.7109375" style="479" customWidth="1"/>
    <col min="14600" max="14848" width="11.42578125" style="479"/>
    <col min="14849" max="14849" width="29.85546875" style="479" customWidth="1"/>
    <col min="14850" max="14855" width="15.7109375" style="479" customWidth="1"/>
    <col min="14856" max="15104" width="11.42578125" style="479"/>
    <col min="15105" max="15105" width="29.85546875" style="479" customWidth="1"/>
    <col min="15106" max="15111" width="15.7109375" style="479" customWidth="1"/>
    <col min="15112" max="15360" width="11.42578125" style="479"/>
    <col min="15361" max="15361" width="29.85546875" style="479" customWidth="1"/>
    <col min="15362" max="15367" width="15.7109375" style="479" customWidth="1"/>
    <col min="15368" max="15616" width="11.42578125" style="479"/>
    <col min="15617" max="15617" width="29.85546875" style="479" customWidth="1"/>
    <col min="15618" max="15623" width="15.7109375" style="479" customWidth="1"/>
    <col min="15624" max="15872" width="11.42578125" style="479"/>
    <col min="15873" max="15873" width="29.85546875" style="479" customWidth="1"/>
    <col min="15874" max="15879" width="15.7109375" style="479" customWidth="1"/>
    <col min="15880" max="16128" width="11.42578125" style="479"/>
    <col min="16129" max="16129" width="29.85546875" style="479" customWidth="1"/>
    <col min="16130" max="16135" width="15.7109375" style="479" customWidth="1"/>
    <col min="16136" max="16384" width="11.42578125" style="479"/>
  </cols>
  <sheetData>
    <row r="1" spans="1:11" ht="20.25" x14ac:dyDescent="0.3">
      <c r="A1" s="508" t="s">
        <v>657</v>
      </c>
      <c r="B1" s="509"/>
      <c r="C1" s="509"/>
      <c r="D1" s="509"/>
      <c r="E1" s="509"/>
      <c r="F1" s="509"/>
      <c r="G1" s="509"/>
      <c r="H1" s="509"/>
      <c r="I1" s="477"/>
      <c r="J1" s="477"/>
      <c r="K1" s="478"/>
    </row>
    <row r="3" spans="1:11" x14ac:dyDescent="0.25">
      <c r="A3" s="510" t="s">
        <v>658</v>
      </c>
      <c r="B3" s="511"/>
    </row>
    <row r="4" spans="1:11" x14ac:dyDescent="0.25">
      <c r="A4" s="485"/>
      <c r="B4" s="486">
        <v>1</v>
      </c>
      <c r="C4" s="486">
        <v>2</v>
      </c>
      <c r="D4" s="486">
        <v>3</v>
      </c>
      <c r="E4" s="486">
        <v>4</v>
      </c>
      <c r="F4" s="486">
        <v>5</v>
      </c>
    </row>
    <row r="5" spans="1:11" x14ac:dyDescent="0.25">
      <c r="A5" s="480" t="s">
        <v>659</v>
      </c>
      <c r="B5" s="487"/>
      <c r="C5" s="487">
        <v>0.1245</v>
      </c>
      <c r="D5" s="487">
        <v>0.1084</v>
      </c>
      <c r="E5" s="487">
        <v>7.6100000000000001E-2</v>
      </c>
      <c r="F5" s="487">
        <v>0.06</v>
      </c>
    </row>
    <row r="7" spans="1:11" x14ac:dyDescent="0.25">
      <c r="A7" s="510" t="s">
        <v>660</v>
      </c>
      <c r="B7" s="511"/>
      <c r="D7" s="510" t="s">
        <v>661</v>
      </c>
      <c r="E7" s="512"/>
      <c r="F7" s="511"/>
      <c r="G7" s="497">
        <f>6/1000</f>
        <v>6.0000000000000001E-3</v>
      </c>
    </row>
    <row r="8" spans="1:11" x14ac:dyDescent="0.25">
      <c r="A8" s="489" t="s">
        <v>99</v>
      </c>
      <c r="B8" s="488"/>
      <c r="G8" s="492"/>
    </row>
    <row r="9" spans="1:11" x14ac:dyDescent="0.25">
      <c r="A9" s="480" t="s">
        <v>100</v>
      </c>
      <c r="B9" s="490">
        <v>8.3299999999999999E-2</v>
      </c>
      <c r="D9" s="510" t="s">
        <v>662</v>
      </c>
      <c r="E9" s="512"/>
      <c r="F9" s="511"/>
      <c r="G9" s="493">
        <v>0.33</v>
      </c>
    </row>
    <row r="10" spans="1:11" x14ac:dyDescent="0.25">
      <c r="A10" s="480" t="s">
        <v>101</v>
      </c>
      <c r="B10" s="490">
        <v>8.3299999999999999E-2</v>
      </c>
      <c r="G10" s="492"/>
    </row>
    <row r="11" spans="1:11" x14ac:dyDescent="0.25">
      <c r="A11" s="480" t="s">
        <v>102</v>
      </c>
      <c r="B11" s="490">
        <v>4.1700000000000001E-2</v>
      </c>
      <c r="D11" s="502" t="s">
        <v>669</v>
      </c>
      <c r="E11" s="502"/>
      <c r="F11" s="491">
        <v>5</v>
      </c>
      <c r="G11" s="481" t="s">
        <v>670</v>
      </c>
    </row>
    <row r="12" spans="1:11" x14ac:dyDescent="0.25">
      <c r="A12" s="480" t="s">
        <v>103</v>
      </c>
      <c r="B12" s="490">
        <v>0.01</v>
      </c>
    </row>
    <row r="13" spans="1:11" x14ac:dyDescent="0.25">
      <c r="A13" s="482" t="s">
        <v>663</v>
      </c>
      <c r="B13" s="483">
        <f>SUM(B9:B12)</f>
        <v>0.21829999999999999</v>
      </c>
      <c r="D13" s="504" t="s">
        <v>664</v>
      </c>
      <c r="E13" s="504"/>
      <c r="F13" s="504"/>
    </row>
    <row r="14" spans="1:11" x14ac:dyDescent="0.25">
      <c r="A14" s="489" t="s">
        <v>104</v>
      </c>
      <c r="B14" s="481"/>
      <c r="D14" s="505" t="s">
        <v>665</v>
      </c>
      <c r="E14" s="506"/>
      <c r="F14" s="491">
        <v>0</v>
      </c>
    </row>
    <row r="15" spans="1:11" x14ac:dyDescent="0.25">
      <c r="A15" s="480" t="s">
        <v>105</v>
      </c>
      <c r="B15" s="490">
        <v>0.02</v>
      </c>
      <c r="D15" s="505" t="s">
        <v>666</v>
      </c>
      <c r="E15" s="506"/>
      <c r="F15" s="491">
        <v>5</v>
      </c>
    </row>
    <row r="16" spans="1:11" x14ac:dyDescent="0.25">
      <c r="A16" s="480" t="s">
        <v>106</v>
      </c>
      <c r="B16" s="490">
        <v>0.04</v>
      </c>
      <c r="D16" s="505" t="s">
        <v>667</v>
      </c>
      <c r="E16" s="506"/>
      <c r="F16" s="490">
        <v>0.06</v>
      </c>
    </row>
    <row r="17" spans="1:7" x14ac:dyDescent="0.25">
      <c r="A17" s="480" t="s">
        <v>107</v>
      </c>
      <c r="B17" s="490">
        <v>0.03</v>
      </c>
    </row>
    <row r="18" spans="1:7" x14ac:dyDescent="0.25">
      <c r="A18" s="482" t="s">
        <v>668</v>
      </c>
      <c r="B18" s="484">
        <f>SUM(B15:B17)</f>
        <v>0.09</v>
      </c>
      <c r="D18" s="507"/>
      <c r="E18" s="507"/>
      <c r="F18" s="507"/>
      <c r="G18" s="507"/>
    </row>
    <row r="19" spans="1:7" x14ac:dyDescent="0.25">
      <c r="A19" s="489" t="s">
        <v>108</v>
      </c>
      <c r="B19" s="481"/>
      <c r="D19" s="503"/>
      <c r="E19" s="503"/>
      <c r="F19" s="494"/>
    </row>
    <row r="20" spans="1:7" x14ac:dyDescent="0.25">
      <c r="A20" s="480" t="s">
        <v>109</v>
      </c>
      <c r="B20" s="490">
        <v>0.1013</v>
      </c>
      <c r="D20" s="503"/>
      <c r="E20" s="503"/>
      <c r="F20" s="494"/>
    </row>
    <row r="21" spans="1:7" x14ac:dyDescent="0.25">
      <c r="A21" s="480" t="s">
        <v>110</v>
      </c>
      <c r="B21" s="490">
        <v>0.09</v>
      </c>
      <c r="D21" s="503"/>
      <c r="E21" s="503"/>
      <c r="F21" s="494"/>
    </row>
    <row r="22" spans="1:7" x14ac:dyDescent="0.25">
      <c r="A22" s="480" t="s">
        <v>111</v>
      </c>
      <c r="B22" s="490">
        <v>0.01</v>
      </c>
      <c r="D22" s="503"/>
      <c r="E22" s="503"/>
      <c r="F22" s="494"/>
    </row>
    <row r="23" spans="1:7" x14ac:dyDescent="0.25">
      <c r="A23" s="482" t="s">
        <v>112</v>
      </c>
      <c r="B23" s="484">
        <f>SUM(B20:B22)</f>
        <v>0.20130000000000001</v>
      </c>
      <c r="D23" s="503"/>
      <c r="E23" s="503"/>
      <c r="F23" s="494"/>
    </row>
    <row r="24" spans="1:7" x14ac:dyDescent="0.25">
      <c r="A24" s="482" t="s">
        <v>113</v>
      </c>
      <c r="B24" s="484">
        <f>B13+B18+B23</f>
        <v>0.50960000000000005</v>
      </c>
      <c r="D24" s="503"/>
      <c r="E24" s="503"/>
      <c r="F24" s="494"/>
    </row>
    <row r="25" spans="1:7" x14ac:dyDescent="0.25">
      <c r="D25" s="503"/>
      <c r="E25" s="503"/>
      <c r="F25" s="494"/>
    </row>
    <row r="26" spans="1:7" x14ac:dyDescent="0.25">
      <c r="D26" s="501"/>
      <c r="E26" s="501"/>
    </row>
    <row r="28" spans="1:7" x14ac:dyDescent="0.25">
      <c r="A28" s="489" t="s">
        <v>671</v>
      </c>
    </row>
    <row r="29" spans="1:7" x14ac:dyDescent="0.25">
      <c r="A29" s="489" t="s">
        <v>672</v>
      </c>
      <c r="B29" s="500" t="s">
        <v>5</v>
      </c>
      <c r="C29" s="500"/>
    </row>
    <row r="30" spans="1:7" x14ac:dyDescent="0.25">
      <c r="A30" s="489" t="s">
        <v>673</v>
      </c>
      <c r="B30" s="500" t="s">
        <v>6</v>
      </c>
      <c r="C30" s="500"/>
    </row>
    <row r="31" spans="1:7" x14ac:dyDescent="0.25">
      <c r="A31" s="489" t="s">
        <v>674</v>
      </c>
      <c r="B31" s="500" t="s">
        <v>7</v>
      </c>
      <c r="C31" s="500"/>
    </row>
    <row r="32" spans="1:7" x14ac:dyDescent="0.25">
      <c r="A32" s="489" t="s">
        <v>675</v>
      </c>
      <c r="B32" s="500"/>
      <c r="C32" s="500"/>
    </row>
    <row r="33" spans="1:3" x14ac:dyDescent="0.25">
      <c r="A33" s="489" t="s">
        <v>676</v>
      </c>
      <c r="B33" s="500"/>
      <c r="C33" s="500"/>
    </row>
  </sheetData>
  <mergeCells count="24">
    <mergeCell ref="D16:E16"/>
    <mergeCell ref="D18:G18"/>
    <mergeCell ref="D19:E19"/>
    <mergeCell ref="A1:H1"/>
    <mergeCell ref="A3:B3"/>
    <mergeCell ref="A7:B7"/>
    <mergeCell ref="D7:F7"/>
    <mergeCell ref="D9:F9"/>
    <mergeCell ref="B33:C33"/>
    <mergeCell ref="D26:E26"/>
    <mergeCell ref="D11:E11"/>
    <mergeCell ref="B29:C29"/>
    <mergeCell ref="B30:C30"/>
    <mergeCell ref="B31:C31"/>
    <mergeCell ref="B32:C32"/>
    <mergeCell ref="D20:E20"/>
    <mergeCell ref="D21:E21"/>
    <mergeCell ref="D22:E22"/>
    <mergeCell ref="D23:E23"/>
    <mergeCell ref="D24:E24"/>
    <mergeCell ref="D25:E25"/>
    <mergeCell ref="D13:F13"/>
    <mergeCell ref="D14:E14"/>
    <mergeCell ref="D15:E15"/>
  </mergeCells>
  <phoneticPr fontId="26" type="noConversion"/>
  <dataValidations count="5">
    <dataValidation allowBlank="1" showInputMessage="1" showErrorMessage="1" promptTitle="Tasa DTF " prompt="Tasa Anual Trimestre Anticipado" sqref="B65541:F65541 IX65541:JB65541 ST65541:SX65541 ACP65541:ACT65541 AML65541:AMP65541 AWH65541:AWL65541 BGD65541:BGH65541 BPZ65541:BQD65541 BZV65541:BZZ65541 CJR65541:CJV65541 CTN65541:CTR65541 DDJ65541:DDN65541 DNF65541:DNJ65541 DXB65541:DXF65541 EGX65541:EHB65541 EQT65541:EQX65541 FAP65541:FAT65541 FKL65541:FKP65541 FUH65541:FUL65541 GED65541:GEH65541 GNZ65541:GOD65541 GXV65541:GXZ65541 HHR65541:HHV65541 HRN65541:HRR65541 IBJ65541:IBN65541 ILF65541:ILJ65541 IVB65541:IVF65541 JEX65541:JFB65541 JOT65541:JOX65541 JYP65541:JYT65541 KIL65541:KIP65541 KSH65541:KSL65541 LCD65541:LCH65541 LLZ65541:LMD65541 LVV65541:LVZ65541 MFR65541:MFV65541 MPN65541:MPR65541 MZJ65541:MZN65541 NJF65541:NJJ65541 NTB65541:NTF65541 OCX65541:ODB65541 OMT65541:OMX65541 OWP65541:OWT65541 PGL65541:PGP65541 PQH65541:PQL65541 QAD65541:QAH65541 QJZ65541:QKD65541 QTV65541:QTZ65541 RDR65541:RDV65541 RNN65541:RNR65541 RXJ65541:RXN65541 SHF65541:SHJ65541 SRB65541:SRF65541 TAX65541:TBB65541 TKT65541:TKX65541 TUP65541:TUT65541 UEL65541:UEP65541 UOH65541:UOL65541 UYD65541:UYH65541 VHZ65541:VID65541 VRV65541:VRZ65541 WBR65541:WBV65541 WLN65541:WLR65541 WVJ65541:WVN65541 B131077:F131077 IX131077:JB131077 ST131077:SX131077 ACP131077:ACT131077 AML131077:AMP131077 AWH131077:AWL131077 BGD131077:BGH131077 BPZ131077:BQD131077 BZV131077:BZZ131077 CJR131077:CJV131077 CTN131077:CTR131077 DDJ131077:DDN131077 DNF131077:DNJ131077 DXB131077:DXF131077 EGX131077:EHB131077 EQT131077:EQX131077 FAP131077:FAT131077 FKL131077:FKP131077 FUH131077:FUL131077 GED131077:GEH131077 GNZ131077:GOD131077 GXV131077:GXZ131077 HHR131077:HHV131077 HRN131077:HRR131077 IBJ131077:IBN131077 ILF131077:ILJ131077 IVB131077:IVF131077 JEX131077:JFB131077 JOT131077:JOX131077 JYP131077:JYT131077 KIL131077:KIP131077 KSH131077:KSL131077 LCD131077:LCH131077 LLZ131077:LMD131077 LVV131077:LVZ131077 MFR131077:MFV131077 MPN131077:MPR131077 MZJ131077:MZN131077 NJF131077:NJJ131077 NTB131077:NTF131077 OCX131077:ODB131077 OMT131077:OMX131077 OWP131077:OWT131077 PGL131077:PGP131077 PQH131077:PQL131077 QAD131077:QAH131077 QJZ131077:QKD131077 QTV131077:QTZ131077 RDR131077:RDV131077 RNN131077:RNR131077 RXJ131077:RXN131077 SHF131077:SHJ131077 SRB131077:SRF131077 TAX131077:TBB131077 TKT131077:TKX131077 TUP131077:TUT131077 UEL131077:UEP131077 UOH131077:UOL131077 UYD131077:UYH131077 VHZ131077:VID131077 VRV131077:VRZ131077 WBR131077:WBV131077 WLN131077:WLR131077 WVJ131077:WVN131077 B196613:F196613 IX196613:JB196613 ST196613:SX196613 ACP196613:ACT196613 AML196613:AMP196613 AWH196613:AWL196613 BGD196613:BGH196613 BPZ196613:BQD196613 BZV196613:BZZ196613 CJR196613:CJV196613 CTN196613:CTR196613 DDJ196613:DDN196613 DNF196613:DNJ196613 DXB196613:DXF196613 EGX196613:EHB196613 EQT196613:EQX196613 FAP196613:FAT196613 FKL196613:FKP196613 FUH196613:FUL196613 GED196613:GEH196613 GNZ196613:GOD196613 GXV196613:GXZ196613 HHR196613:HHV196613 HRN196613:HRR196613 IBJ196613:IBN196613 ILF196613:ILJ196613 IVB196613:IVF196613 JEX196613:JFB196613 JOT196613:JOX196613 JYP196613:JYT196613 KIL196613:KIP196613 KSH196613:KSL196613 LCD196613:LCH196613 LLZ196613:LMD196613 LVV196613:LVZ196613 MFR196613:MFV196613 MPN196613:MPR196613 MZJ196613:MZN196613 NJF196613:NJJ196613 NTB196613:NTF196613 OCX196613:ODB196613 OMT196613:OMX196613 OWP196613:OWT196613 PGL196613:PGP196613 PQH196613:PQL196613 QAD196613:QAH196613 QJZ196613:QKD196613 QTV196613:QTZ196613 RDR196613:RDV196613 RNN196613:RNR196613 RXJ196613:RXN196613 SHF196613:SHJ196613 SRB196613:SRF196613 TAX196613:TBB196613 TKT196613:TKX196613 TUP196613:TUT196613 UEL196613:UEP196613 UOH196613:UOL196613 UYD196613:UYH196613 VHZ196613:VID196613 VRV196613:VRZ196613 WBR196613:WBV196613 WLN196613:WLR196613 WVJ196613:WVN196613 B262149:F262149 IX262149:JB262149 ST262149:SX262149 ACP262149:ACT262149 AML262149:AMP262149 AWH262149:AWL262149 BGD262149:BGH262149 BPZ262149:BQD262149 BZV262149:BZZ262149 CJR262149:CJV262149 CTN262149:CTR262149 DDJ262149:DDN262149 DNF262149:DNJ262149 DXB262149:DXF262149 EGX262149:EHB262149 EQT262149:EQX262149 FAP262149:FAT262149 FKL262149:FKP262149 FUH262149:FUL262149 GED262149:GEH262149 GNZ262149:GOD262149 GXV262149:GXZ262149 HHR262149:HHV262149 HRN262149:HRR262149 IBJ262149:IBN262149 ILF262149:ILJ262149 IVB262149:IVF262149 JEX262149:JFB262149 JOT262149:JOX262149 JYP262149:JYT262149 KIL262149:KIP262149 KSH262149:KSL262149 LCD262149:LCH262149 LLZ262149:LMD262149 LVV262149:LVZ262149 MFR262149:MFV262149 MPN262149:MPR262149 MZJ262149:MZN262149 NJF262149:NJJ262149 NTB262149:NTF262149 OCX262149:ODB262149 OMT262149:OMX262149 OWP262149:OWT262149 PGL262149:PGP262149 PQH262149:PQL262149 QAD262149:QAH262149 QJZ262149:QKD262149 QTV262149:QTZ262149 RDR262149:RDV262149 RNN262149:RNR262149 RXJ262149:RXN262149 SHF262149:SHJ262149 SRB262149:SRF262149 TAX262149:TBB262149 TKT262149:TKX262149 TUP262149:TUT262149 UEL262149:UEP262149 UOH262149:UOL262149 UYD262149:UYH262149 VHZ262149:VID262149 VRV262149:VRZ262149 WBR262149:WBV262149 WLN262149:WLR262149 WVJ262149:WVN262149 B327685:F327685 IX327685:JB327685 ST327685:SX327685 ACP327685:ACT327685 AML327685:AMP327685 AWH327685:AWL327685 BGD327685:BGH327685 BPZ327685:BQD327685 BZV327685:BZZ327685 CJR327685:CJV327685 CTN327685:CTR327685 DDJ327685:DDN327685 DNF327685:DNJ327685 DXB327685:DXF327685 EGX327685:EHB327685 EQT327685:EQX327685 FAP327685:FAT327685 FKL327685:FKP327685 FUH327685:FUL327685 GED327685:GEH327685 GNZ327685:GOD327685 GXV327685:GXZ327685 HHR327685:HHV327685 HRN327685:HRR327685 IBJ327685:IBN327685 ILF327685:ILJ327685 IVB327685:IVF327685 JEX327685:JFB327685 JOT327685:JOX327685 JYP327685:JYT327685 KIL327685:KIP327685 KSH327685:KSL327685 LCD327685:LCH327685 LLZ327685:LMD327685 LVV327685:LVZ327685 MFR327685:MFV327685 MPN327685:MPR327685 MZJ327685:MZN327685 NJF327685:NJJ327685 NTB327685:NTF327685 OCX327685:ODB327685 OMT327685:OMX327685 OWP327685:OWT327685 PGL327685:PGP327685 PQH327685:PQL327685 QAD327685:QAH327685 QJZ327685:QKD327685 QTV327685:QTZ327685 RDR327685:RDV327685 RNN327685:RNR327685 RXJ327685:RXN327685 SHF327685:SHJ327685 SRB327685:SRF327685 TAX327685:TBB327685 TKT327685:TKX327685 TUP327685:TUT327685 UEL327685:UEP327685 UOH327685:UOL327685 UYD327685:UYH327685 VHZ327685:VID327685 VRV327685:VRZ327685 WBR327685:WBV327685 WLN327685:WLR327685 WVJ327685:WVN327685 B393221:F393221 IX393221:JB393221 ST393221:SX393221 ACP393221:ACT393221 AML393221:AMP393221 AWH393221:AWL393221 BGD393221:BGH393221 BPZ393221:BQD393221 BZV393221:BZZ393221 CJR393221:CJV393221 CTN393221:CTR393221 DDJ393221:DDN393221 DNF393221:DNJ393221 DXB393221:DXF393221 EGX393221:EHB393221 EQT393221:EQX393221 FAP393221:FAT393221 FKL393221:FKP393221 FUH393221:FUL393221 GED393221:GEH393221 GNZ393221:GOD393221 GXV393221:GXZ393221 HHR393221:HHV393221 HRN393221:HRR393221 IBJ393221:IBN393221 ILF393221:ILJ393221 IVB393221:IVF393221 JEX393221:JFB393221 JOT393221:JOX393221 JYP393221:JYT393221 KIL393221:KIP393221 KSH393221:KSL393221 LCD393221:LCH393221 LLZ393221:LMD393221 LVV393221:LVZ393221 MFR393221:MFV393221 MPN393221:MPR393221 MZJ393221:MZN393221 NJF393221:NJJ393221 NTB393221:NTF393221 OCX393221:ODB393221 OMT393221:OMX393221 OWP393221:OWT393221 PGL393221:PGP393221 PQH393221:PQL393221 QAD393221:QAH393221 QJZ393221:QKD393221 QTV393221:QTZ393221 RDR393221:RDV393221 RNN393221:RNR393221 RXJ393221:RXN393221 SHF393221:SHJ393221 SRB393221:SRF393221 TAX393221:TBB393221 TKT393221:TKX393221 TUP393221:TUT393221 UEL393221:UEP393221 UOH393221:UOL393221 UYD393221:UYH393221 VHZ393221:VID393221 VRV393221:VRZ393221 WBR393221:WBV393221 WLN393221:WLR393221 WVJ393221:WVN393221 B458757:F458757 IX458757:JB458757 ST458757:SX458757 ACP458757:ACT458757 AML458757:AMP458757 AWH458757:AWL458757 BGD458757:BGH458757 BPZ458757:BQD458757 BZV458757:BZZ458757 CJR458757:CJV458757 CTN458757:CTR458757 DDJ458757:DDN458757 DNF458757:DNJ458757 DXB458757:DXF458757 EGX458757:EHB458757 EQT458757:EQX458757 FAP458757:FAT458757 FKL458757:FKP458757 FUH458757:FUL458757 GED458757:GEH458757 GNZ458757:GOD458757 GXV458757:GXZ458757 HHR458757:HHV458757 HRN458757:HRR458757 IBJ458757:IBN458757 ILF458757:ILJ458757 IVB458757:IVF458757 JEX458757:JFB458757 JOT458757:JOX458757 JYP458757:JYT458757 KIL458757:KIP458757 KSH458757:KSL458757 LCD458757:LCH458757 LLZ458757:LMD458757 LVV458757:LVZ458757 MFR458757:MFV458757 MPN458757:MPR458757 MZJ458757:MZN458757 NJF458757:NJJ458757 NTB458757:NTF458757 OCX458757:ODB458757 OMT458757:OMX458757 OWP458757:OWT458757 PGL458757:PGP458757 PQH458757:PQL458757 QAD458757:QAH458757 QJZ458757:QKD458757 QTV458757:QTZ458757 RDR458757:RDV458757 RNN458757:RNR458757 RXJ458757:RXN458757 SHF458757:SHJ458757 SRB458757:SRF458757 TAX458757:TBB458757 TKT458757:TKX458757 TUP458757:TUT458757 UEL458757:UEP458757 UOH458757:UOL458757 UYD458757:UYH458757 VHZ458757:VID458757 VRV458757:VRZ458757 WBR458757:WBV458757 WLN458757:WLR458757 WVJ458757:WVN458757 B524293:F524293 IX524293:JB524293 ST524293:SX524293 ACP524293:ACT524293 AML524293:AMP524293 AWH524293:AWL524293 BGD524293:BGH524293 BPZ524293:BQD524293 BZV524293:BZZ524293 CJR524293:CJV524293 CTN524293:CTR524293 DDJ524293:DDN524293 DNF524293:DNJ524293 DXB524293:DXF524293 EGX524293:EHB524293 EQT524293:EQX524293 FAP524293:FAT524293 FKL524293:FKP524293 FUH524293:FUL524293 GED524293:GEH524293 GNZ524293:GOD524293 GXV524293:GXZ524293 HHR524293:HHV524293 HRN524293:HRR524293 IBJ524293:IBN524293 ILF524293:ILJ524293 IVB524293:IVF524293 JEX524293:JFB524293 JOT524293:JOX524293 JYP524293:JYT524293 KIL524293:KIP524293 KSH524293:KSL524293 LCD524293:LCH524293 LLZ524293:LMD524293 LVV524293:LVZ524293 MFR524293:MFV524293 MPN524293:MPR524293 MZJ524293:MZN524293 NJF524293:NJJ524293 NTB524293:NTF524293 OCX524293:ODB524293 OMT524293:OMX524293 OWP524293:OWT524293 PGL524293:PGP524293 PQH524293:PQL524293 QAD524293:QAH524293 QJZ524293:QKD524293 QTV524293:QTZ524293 RDR524293:RDV524293 RNN524293:RNR524293 RXJ524293:RXN524293 SHF524293:SHJ524293 SRB524293:SRF524293 TAX524293:TBB524293 TKT524293:TKX524293 TUP524293:TUT524293 UEL524293:UEP524293 UOH524293:UOL524293 UYD524293:UYH524293 VHZ524293:VID524293 VRV524293:VRZ524293 WBR524293:WBV524293 WLN524293:WLR524293 WVJ524293:WVN524293 B589829:F589829 IX589829:JB589829 ST589829:SX589829 ACP589829:ACT589829 AML589829:AMP589829 AWH589829:AWL589829 BGD589829:BGH589829 BPZ589829:BQD589829 BZV589829:BZZ589829 CJR589829:CJV589829 CTN589829:CTR589829 DDJ589829:DDN589829 DNF589829:DNJ589829 DXB589829:DXF589829 EGX589829:EHB589829 EQT589829:EQX589829 FAP589829:FAT589829 FKL589829:FKP589829 FUH589829:FUL589829 GED589829:GEH589829 GNZ589829:GOD589829 GXV589829:GXZ589829 HHR589829:HHV589829 HRN589829:HRR589829 IBJ589829:IBN589829 ILF589829:ILJ589829 IVB589829:IVF589829 JEX589829:JFB589829 JOT589829:JOX589829 JYP589829:JYT589829 KIL589829:KIP589829 KSH589829:KSL589829 LCD589829:LCH589829 LLZ589829:LMD589829 LVV589829:LVZ589829 MFR589829:MFV589829 MPN589829:MPR589829 MZJ589829:MZN589829 NJF589829:NJJ589829 NTB589829:NTF589829 OCX589829:ODB589829 OMT589829:OMX589829 OWP589829:OWT589829 PGL589829:PGP589829 PQH589829:PQL589829 QAD589829:QAH589829 QJZ589829:QKD589829 QTV589829:QTZ589829 RDR589829:RDV589829 RNN589829:RNR589829 RXJ589829:RXN589829 SHF589829:SHJ589829 SRB589829:SRF589829 TAX589829:TBB589829 TKT589829:TKX589829 TUP589829:TUT589829 UEL589829:UEP589829 UOH589829:UOL589829 UYD589829:UYH589829 VHZ589829:VID589829 VRV589829:VRZ589829 WBR589829:WBV589829 WLN589829:WLR589829 WVJ589829:WVN589829 B655365:F655365 IX655365:JB655365 ST655365:SX655365 ACP655365:ACT655365 AML655365:AMP655365 AWH655365:AWL655365 BGD655365:BGH655365 BPZ655365:BQD655365 BZV655365:BZZ655365 CJR655365:CJV655365 CTN655365:CTR655365 DDJ655365:DDN655365 DNF655365:DNJ655365 DXB655365:DXF655365 EGX655365:EHB655365 EQT655365:EQX655365 FAP655365:FAT655365 FKL655365:FKP655365 FUH655365:FUL655365 GED655365:GEH655365 GNZ655365:GOD655365 GXV655365:GXZ655365 HHR655365:HHV655365 HRN655365:HRR655365 IBJ655365:IBN655365 ILF655365:ILJ655365 IVB655365:IVF655365 JEX655365:JFB655365 JOT655365:JOX655365 JYP655365:JYT655365 KIL655365:KIP655365 KSH655365:KSL655365 LCD655365:LCH655365 LLZ655365:LMD655365 LVV655365:LVZ655365 MFR655365:MFV655365 MPN655365:MPR655365 MZJ655365:MZN655365 NJF655365:NJJ655365 NTB655365:NTF655365 OCX655365:ODB655365 OMT655365:OMX655365 OWP655365:OWT655365 PGL655365:PGP655365 PQH655365:PQL655365 QAD655365:QAH655365 QJZ655365:QKD655365 QTV655365:QTZ655365 RDR655365:RDV655365 RNN655365:RNR655365 RXJ655365:RXN655365 SHF655365:SHJ655365 SRB655365:SRF655365 TAX655365:TBB655365 TKT655365:TKX655365 TUP655365:TUT655365 UEL655365:UEP655365 UOH655365:UOL655365 UYD655365:UYH655365 VHZ655365:VID655365 VRV655365:VRZ655365 WBR655365:WBV655365 WLN655365:WLR655365 WVJ655365:WVN655365 B720901:F720901 IX720901:JB720901 ST720901:SX720901 ACP720901:ACT720901 AML720901:AMP720901 AWH720901:AWL720901 BGD720901:BGH720901 BPZ720901:BQD720901 BZV720901:BZZ720901 CJR720901:CJV720901 CTN720901:CTR720901 DDJ720901:DDN720901 DNF720901:DNJ720901 DXB720901:DXF720901 EGX720901:EHB720901 EQT720901:EQX720901 FAP720901:FAT720901 FKL720901:FKP720901 FUH720901:FUL720901 GED720901:GEH720901 GNZ720901:GOD720901 GXV720901:GXZ720901 HHR720901:HHV720901 HRN720901:HRR720901 IBJ720901:IBN720901 ILF720901:ILJ720901 IVB720901:IVF720901 JEX720901:JFB720901 JOT720901:JOX720901 JYP720901:JYT720901 KIL720901:KIP720901 KSH720901:KSL720901 LCD720901:LCH720901 LLZ720901:LMD720901 LVV720901:LVZ720901 MFR720901:MFV720901 MPN720901:MPR720901 MZJ720901:MZN720901 NJF720901:NJJ720901 NTB720901:NTF720901 OCX720901:ODB720901 OMT720901:OMX720901 OWP720901:OWT720901 PGL720901:PGP720901 PQH720901:PQL720901 QAD720901:QAH720901 QJZ720901:QKD720901 QTV720901:QTZ720901 RDR720901:RDV720901 RNN720901:RNR720901 RXJ720901:RXN720901 SHF720901:SHJ720901 SRB720901:SRF720901 TAX720901:TBB720901 TKT720901:TKX720901 TUP720901:TUT720901 UEL720901:UEP720901 UOH720901:UOL720901 UYD720901:UYH720901 VHZ720901:VID720901 VRV720901:VRZ720901 WBR720901:WBV720901 WLN720901:WLR720901 WVJ720901:WVN720901 B786437:F786437 IX786437:JB786437 ST786437:SX786437 ACP786437:ACT786437 AML786437:AMP786437 AWH786437:AWL786437 BGD786437:BGH786437 BPZ786437:BQD786437 BZV786437:BZZ786437 CJR786437:CJV786437 CTN786437:CTR786437 DDJ786437:DDN786437 DNF786437:DNJ786437 DXB786437:DXF786437 EGX786437:EHB786437 EQT786437:EQX786437 FAP786437:FAT786437 FKL786437:FKP786437 FUH786437:FUL786437 GED786437:GEH786437 GNZ786437:GOD786437 GXV786437:GXZ786437 HHR786437:HHV786437 HRN786437:HRR786437 IBJ786437:IBN786437 ILF786437:ILJ786437 IVB786437:IVF786437 JEX786437:JFB786437 JOT786437:JOX786437 JYP786437:JYT786437 KIL786437:KIP786437 KSH786437:KSL786437 LCD786437:LCH786437 LLZ786437:LMD786437 LVV786437:LVZ786437 MFR786437:MFV786437 MPN786437:MPR786437 MZJ786437:MZN786437 NJF786437:NJJ786437 NTB786437:NTF786437 OCX786437:ODB786437 OMT786437:OMX786437 OWP786437:OWT786437 PGL786437:PGP786437 PQH786437:PQL786437 QAD786437:QAH786437 QJZ786437:QKD786437 QTV786437:QTZ786437 RDR786437:RDV786437 RNN786437:RNR786437 RXJ786437:RXN786437 SHF786437:SHJ786437 SRB786437:SRF786437 TAX786437:TBB786437 TKT786437:TKX786437 TUP786437:TUT786437 UEL786437:UEP786437 UOH786437:UOL786437 UYD786437:UYH786437 VHZ786437:VID786437 VRV786437:VRZ786437 WBR786437:WBV786437 WLN786437:WLR786437 WVJ786437:WVN786437 B851973:F851973 IX851973:JB851973 ST851973:SX851973 ACP851973:ACT851973 AML851973:AMP851973 AWH851973:AWL851973 BGD851973:BGH851973 BPZ851973:BQD851973 BZV851973:BZZ851973 CJR851973:CJV851973 CTN851973:CTR851973 DDJ851973:DDN851973 DNF851973:DNJ851973 DXB851973:DXF851973 EGX851973:EHB851973 EQT851973:EQX851973 FAP851973:FAT851973 FKL851973:FKP851973 FUH851973:FUL851973 GED851973:GEH851973 GNZ851973:GOD851973 GXV851973:GXZ851973 HHR851973:HHV851973 HRN851973:HRR851973 IBJ851973:IBN851973 ILF851973:ILJ851973 IVB851973:IVF851973 JEX851973:JFB851973 JOT851973:JOX851973 JYP851973:JYT851973 KIL851973:KIP851973 KSH851973:KSL851973 LCD851973:LCH851973 LLZ851973:LMD851973 LVV851973:LVZ851973 MFR851973:MFV851973 MPN851973:MPR851973 MZJ851973:MZN851973 NJF851973:NJJ851973 NTB851973:NTF851973 OCX851973:ODB851973 OMT851973:OMX851973 OWP851973:OWT851973 PGL851973:PGP851973 PQH851973:PQL851973 QAD851973:QAH851973 QJZ851973:QKD851973 QTV851973:QTZ851973 RDR851973:RDV851973 RNN851973:RNR851973 RXJ851973:RXN851973 SHF851973:SHJ851973 SRB851973:SRF851973 TAX851973:TBB851973 TKT851973:TKX851973 TUP851973:TUT851973 UEL851973:UEP851973 UOH851973:UOL851973 UYD851973:UYH851973 VHZ851973:VID851973 VRV851973:VRZ851973 WBR851973:WBV851973 WLN851973:WLR851973 WVJ851973:WVN851973 B917509:F917509 IX917509:JB917509 ST917509:SX917509 ACP917509:ACT917509 AML917509:AMP917509 AWH917509:AWL917509 BGD917509:BGH917509 BPZ917509:BQD917509 BZV917509:BZZ917509 CJR917509:CJV917509 CTN917509:CTR917509 DDJ917509:DDN917509 DNF917509:DNJ917509 DXB917509:DXF917509 EGX917509:EHB917509 EQT917509:EQX917509 FAP917509:FAT917509 FKL917509:FKP917509 FUH917509:FUL917509 GED917509:GEH917509 GNZ917509:GOD917509 GXV917509:GXZ917509 HHR917509:HHV917509 HRN917509:HRR917509 IBJ917509:IBN917509 ILF917509:ILJ917509 IVB917509:IVF917509 JEX917509:JFB917509 JOT917509:JOX917509 JYP917509:JYT917509 KIL917509:KIP917509 KSH917509:KSL917509 LCD917509:LCH917509 LLZ917509:LMD917509 LVV917509:LVZ917509 MFR917509:MFV917509 MPN917509:MPR917509 MZJ917509:MZN917509 NJF917509:NJJ917509 NTB917509:NTF917509 OCX917509:ODB917509 OMT917509:OMX917509 OWP917509:OWT917509 PGL917509:PGP917509 PQH917509:PQL917509 QAD917509:QAH917509 QJZ917509:QKD917509 QTV917509:QTZ917509 RDR917509:RDV917509 RNN917509:RNR917509 RXJ917509:RXN917509 SHF917509:SHJ917509 SRB917509:SRF917509 TAX917509:TBB917509 TKT917509:TKX917509 TUP917509:TUT917509 UEL917509:UEP917509 UOH917509:UOL917509 UYD917509:UYH917509 VHZ917509:VID917509 VRV917509:VRZ917509 WBR917509:WBV917509 WLN917509:WLR917509 WVJ917509:WVN917509 B983045:F983045 IX983045:JB983045 ST983045:SX983045 ACP983045:ACT983045 AML983045:AMP983045 AWH983045:AWL983045 BGD983045:BGH983045 BPZ983045:BQD983045 BZV983045:BZZ983045 CJR983045:CJV983045 CTN983045:CTR983045 DDJ983045:DDN983045 DNF983045:DNJ983045 DXB983045:DXF983045 EGX983045:EHB983045 EQT983045:EQX983045 FAP983045:FAT983045 FKL983045:FKP983045 FUH983045:FUL983045 GED983045:GEH983045 GNZ983045:GOD983045 GXV983045:GXZ983045 HHR983045:HHV983045 HRN983045:HRR983045 IBJ983045:IBN983045 ILF983045:ILJ983045 IVB983045:IVF983045 JEX983045:JFB983045 JOT983045:JOX983045 JYP983045:JYT983045 KIL983045:KIP983045 KSH983045:KSL983045 LCD983045:LCH983045 LLZ983045:LMD983045 LVV983045:LVZ983045 MFR983045:MFV983045 MPN983045:MPR983045 MZJ983045:MZN983045 NJF983045:NJJ983045 NTB983045:NTF983045 OCX983045:ODB983045 OMT983045:OMX983045 OWP983045:OWT983045 PGL983045:PGP983045 PQH983045:PQL983045 QAD983045:QAH983045 QJZ983045:QKD983045 QTV983045:QTZ983045 RDR983045:RDV983045 RNN983045:RNR983045 RXJ983045:RXN983045 SHF983045:SHJ983045 SRB983045:SRF983045 TAX983045:TBB983045 TKT983045:TKX983045 TUP983045:TUT983045 UEL983045:UEP983045 UOH983045:UOL983045 UYD983045:UYH983045 VHZ983045:VID983045 VRV983045:VRZ983045 WBR983045:WBV983045 WLN983045:WLR983045 WVJ983045:WVN983045"/>
    <dataValidation allowBlank="1" showInputMessage="1" showErrorMessage="1" promptTitle="% Variación Prod Interno Bruto" prompt="% Variación Anual" sqref="B65540:F65540 IX65540:JB65540 ST65540:SX65540 ACP65540:ACT65540 AML65540:AMP65540 AWH65540:AWL65540 BGD65540:BGH65540 BPZ65540:BQD65540 BZV65540:BZZ65540 CJR65540:CJV65540 CTN65540:CTR65540 DDJ65540:DDN65540 DNF65540:DNJ65540 DXB65540:DXF65540 EGX65540:EHB65540 EQT65540:EQX65540 FAP65540:FAT65540 FKL65540:FKP65540 FUH65540:FUL65540 GED65540:GEH65540 GNZ65540:GOD65540 GXV65540:GXZ65540 HHR65540:HHV65540 HRN65540:HRR65540 IBJ65540:IBN65540 ILF65540:ILJ65540 IVB65540:IVF65540 JEX65540:JFB65540 JOT65540:JOX65540 JYP65540:JYT65540 KIL65540:KIP65540 KSH65540:KSL65540 LCD65540:LCH65540 LLZ65540:LMD65540 LVV65540:LVZ65540 MFR65540:MFV65540 MPN65540:MPR65540 MZJ65540:MZN65540 NJF65540:NJJ65540 NTB65540:NTF65540 OCX65540:ODB65540 OMT65540:OMX65540 OWP65540:OWT65540 PGL65540:PGP65540 PQH65540:PQL65540 QAD65540:QAH65540 QJZ65540:QKD65540 QTV65540:QTZ65540 RDR65540:RDV65540 RNN65540:RNR65540 RXJ65540:RXN65540 SHF65540:SHJ65540 SRB65540:SRF65540 TAX65540:TBB65540 TKT65540:TKX65540 TUP65540:TUT65540 UEL65540:UEP65540 UOH65540:UOL65540 UYD65540:UYH65540 VHZ65540:VID65540 VRV65540:VRZ65540 WBR65540:WBV65540 WLN65540:WLR65540 WVJ65540:WVN65540 B131076:F131076 IX131076:JB131076 ST131076:SX131076 ACP131076:ACT131076 AML131076:AMP131076 AWH131076:AWL131076 BGD131076:BGH131076 BPZ131076:BQD131076 BZV131076:BZZ131076 CJR131076:CJV131076 CTN131076:CTR131076 DDJ131076:DDN131076 DNF131076:DNJ131076 DXB131076:DXF131076 EGX131076:EHB131076 EQT131076:EQX131076 FAP131076:FAT131076 FKL131076:FKP131076 FUH131076:FUL131076 GED131076:GEH131076 GNZ131076:GOD131076 GXV131076:GXZ131076 HHR131076:HHV131076 HRN131076:HRR131076 IBJ131076:IBN131076 ILF131076:ILJ131076 IVB131076:IVF131076 JEX131076:JFB131076 JOT131076:JOX131076 JYP131076:JYT131076 KIL131076:KIP131076 KSH131076:KSL131076 LCD131076:LCH131076 LLZ131076:LMD131076 LVV131076:LVZ131076 MFR131076:MFV131076 MPN131076:MPR131076 MZJ131076:MZN131076 NJF131076:NJJ131076 NTB131076:NTF131076 OCX131076:ODB131076 OMT131076:OMX131076 OWP131076:OWT131076 PGL131076:PGP131076 PQH131076:PQL131076 QAD131076:QAH131076 QJZ131076:QKD131076 QTV131076:QTZ131076 RDR131076:RDV131076 RNN131076:RNR131076 RXJ131076:RXN131076 SHF131076:SHJ131076 SRB131076:SRF131076 TAX131076:TBB131076 TKT131076:TKX131076 TUP131076:TUT131076 UEL131076:UEP131076 UOH131076:UOL131076 UYD131076:UYH131076 VHZ131076:VID131076 VRV131076:VRZ131076 WBR131076:WBV131076 WLN131076:WLR131076 WVJ131076:WVN131076 B196612:F196612 IX196612:JB196612 ST196612:SX196612 ACP196612:ACT196612 AML196612:AMP196612 AWH196612:AWL196612 BGD196612:BGH196612 BPZ196612:BQD196612 BZV196612:BZZ196612 CJR196612:CJV196612 CTN196612:CTR196612 DDJ196612:DDN196612 DNF196612:DNJ196612 DXB196612:DXF196612 EGX196612:EHB196612 EQT196612:EQX196612 FAP196612:FAT196612 FKL196612:FKP196612 FUH196612:FUL196612 GED196612:GEH196612 GNZ196612:GOD196612 GXV196612:GXZ196612 HHR196612:HHV196612 HRN196612:HRR196612 IBJ196612:IBN196612 ILF196612:ILJ196612 IVB196612:IVF196612 JEX196612:JFB196612 JOT196612:JOX196612 JYP196612:JYT196612 KIL196612:KIP196612 KSH196612:KSL196612 LCD196612:LCH196612 LLZ196612:LMD196612 LVV196612:LVZ196612 MFR196612:MFV196612 MPN196612:MPR196612 MZJ196612:MZN196612 NJF196612:NJJ196612 NTB196612:NTF196612 OCX196612:ODB196612 OMT196612:OMX196612 OWP196612:OWT196612 PGL196612:PGP196612 PQH196612:PQL196612 QAD196612:QAH196612 QJZ196612:QKD196612 QTV196612:QTZ196612 RDR196612:RDV196612 RNN196612:RNR196612 RXJ196612:RXN196612 SHF196612:SHJ196612 SRB196612:SRF196612 TAX196612:TBB196612 TKT196612:TKX196612 TUP196612:TUT196612 UEL196612:UEP196612 UOH196612:UOL196612 UYD196612:UYH196612 VHZ196612:VID196612 VRV196612:VRZ196612 WBR196612:WBV196612 WLN196612:WLR196612 WVJ196612:WVN196612 B262148:F262148 IX262148:JB262148 ST262148:SX262148 ACP262148:ACT262148 AML262148:AMP262148 AWH262148:AWL262148 BGD262148:BGH262148 BPZ262148:BQD262148 BZV262148:BZZ262148 CJR262148:CJV262148 CTN262148:CTR262148 DDJ262148:DDN262148 DNF262148:DNJ262148 DXB262148:DXF262148 EGX262148:EHB262148 EQT262148:EQX262148 FAP262148:FAT262148 FKL262148:FKP262148 FUH262148:FUL262148 GED262148:GEH262148 GNZ262148:GOD262148 GXV262148:GXZ262148 HHR262148:HHV262148 HRN262148:HRR262148 IBJ262148:IBN262148 ILF262148:ILJ262148 IVB262148:IVF262148 JEX262148:JFB262148 JOT262148:JOX262148 JYP262148:JYT262148 KIL262148:KIP262148 KSH262148:KSL262148 LCD262148:LCH262148 LLZ262148:LMD262148 LVV262148:LVZ262148 MFR262148:MFV262148 MPN262148:MPR262148 MZJ262148:MZN262148 NJF262148:NJJ262148 NTB262148:NTF262148 OCX262148:ODB262148 OMT262148:OMX262148 OWP262148:OWT262148 PGL262148:PGP262148 PQH262148:PQL262148 QAD262148:QAH262148 QJZ262148:QKD262148 QTV262148:QTZ262148 RDR262148:RDV262148 RNN262148:RNR262148 RXJ262148:RXN262148 SHF262148:SHJ262148 SRB262148:SRF262148 TAX262148:TBB262148 TKT262148:TKX262148 TUP262148:TUT262148 UEL262148:UEP262148 UOH262148:UOL262148 UYD262148:UYH262148 VHZ262148:VID262148 VRV262148:VRZ262148 WBR262148:WBV262148 WLN262148:WLR262148 WVJ262148:WVN262148 B327684:F327684 IX327684:JB327684 ST327684:SX327684 ACP327684:ACT327684 AML327684:AMP327684 AWH327684:AWL327684 BGD327684:BGH327684 BPZ327684:BQD327684 BZV327684:BZZ327684 CJR327684:CJV327684 CTN327684:CTR327684 DDJ327684:DDN327684 DNF327684:DNJ327684 DXB327684:DXF327684 EGX327684:EHB327684 EQT327684:EQX327684 FAP327684:FAT327684 FKL327684:FKP327684 FUH327684:FUL327684 GED327684:GEH327684 GNZ327684:GOD327684 GXV327684:GXZ327684 HHR327684:HHV327684 HRN327684:HRR327684 IBJ327684:IBN327684 ILF327684:ILJ327684 IVB327684:IVF327684 JEX327684:JFB327684 JOT327684:JOX327684 JYP327684:JYT327684 KIL327684:KIP327684 KSH327684:KSL327684 LCD327684:LCH327684 LLZ327684:LMD327684 LVV327684:LVZ327684 MFR327684:MFV327684 MPN327684:MPR327684 MZJ327684:MZN327684 NJF327684:NJJ327684 NTB327684:NTF327684 OCX327684:ODB327684 OMT327684:OMX327684 OWP327684:OWT327684 PGL327684:PGP327684 PQH327684:PQL327684 QAD327684:QAH327684 QJZ327684:QKD327684 QTV327684:QTZ327684 RDR327684:RDV327684 RNN327684:RNR327684 RXJ327684:RXN327684 SHF327684:SHJ327684 SRB327684:SRF327684 TAX327684:TBB327684 TKT327684:TKX327684 TUP327684:TUT327684 UEL327684:UEP327684 UOH327684:UOL327684 UYD327684:UYH327684 VHZ327684:VID327684 VRV327684:VRZ327684 WBR327684:WBV327684 WLN327684:WLR327684 WVJ327684:WVN327684 B393220:F393220 IX393220:JB393220 ST393220:SX393220 ACP393220:ACT393220 AML393220:AMP393220 AWH393220:AWL393220 BGD393220:BGH393220 BPZ393220:BQD393220 BZV393220:BZZ393220 CJR393220:CJV393220 CTN393220:CTR393220 DDJ393220:DDN393220 DNF393220:DNJ393220 DXB393220:DXF393220 EGX393220:EHB393220 EQT393220:EQX393220 FAP393220:FAT393220 FKL393220:FKP393220 FUH393220:FUL393220 GED393220:GEH393220 GNZ393220:GOD393220 GXV393220:GXZ393220 HHR393220:HHV393220 HRN393220:HRR393220 IBJ393220:IBN393220 ILF393220:ILJ393220 IVB393220:IVF393220 JEX393220:JFB393220 JOT393220:JOX393220 JYP393220:JYT393220 KIL393220:KIP393220 KSH393220:KSL393220 LCD393220:LCH393220 LLZ393220:LMD393220 LVV393220:LVZ393220 MFR393220:MFV393220 MPN393220:MPR393220 MZJ393220:MZN393220 NJF393220:NJJ393220 NTB393220:NTF393220 OCX393220:ODB393220 OMT393220:OMX393220 OWP393220:OWT393220 PGL393220:PGP393220 PQH393220:PQL393220 QAD393220:QAH393220 QJZ393220:QKD393220 QTV393220:QTZ393220 RDR393220:RDV393220 RNN393220:RNR393220 RXJ393220:RXN393220 SHF393220:SHJ393220 SRB393220:SRF393220 TAX393220:TBB393220 TKT393220:TKX393220 TUP393220:TUT393220 UEL393220:UEP393220 UOH393220:UOL393220 UYD393220:UYH393220 VHZ393220:VID393220 VRV393220:VRZ393220 WBR393220:WBV393220 WLN393220:WLR393220 WVJ393220:WVN393220 B458756:F458756 IX458756:JB458756 ST458756:SX458756 ACP458756:ACT458756 AML458756:AMP458756 AWH458756:AWL458756 BGD458756:BGH458756 BPZ458756:BQD458756 BZV458756:BZZ458756 CJR458756:CJV458756 CTN458756:CTR458756 DDJ458756:DDN458756 DNF458756:DNJ458756 DXB458756:DXF458756 EGX458756:EHB458756 EQT458756:EQX458756 FAP458756:FAT458756 FKL458756:FKP458756 FUH458756:FUL458756 GED458756:GEH458756 GNZ458756:GOD458756 GXV458756:GXZ458756 HHR458756:HHV458756 HRN458756:HRR458756 IBJ458756:IBN458756 ILF458756:ILJ458756 IVB458756:IVF458756 JEX458756:JFB458756 JOT458756:JOX458756 JYP458756:JYT458756 KIL458756:KIP458756 KSH458756:KSL458756 LCD458756:LCH458756 LLZ458756:LMD458756 LVV458756:LVZ458756 MFR458756:MFV458756 MPN458756:MPR458756 MZJ458756:MZN458756 NJF458756:NJJ458756 NTB458756:NTF458756 OCX458756:ODB458756 OMT458756:OMX458756 OWP458756:OWT458756 PGL458756:PGP458756 PQH458756:PQL458756 QAD458756:QAH458756 QJZ458756:QKD458756 QTV458756:QTZ458756 RDR458756:RDV458756 RNN458756:RNR458756 RXJ458756:RXN458756 SHF458756:SHJ458756 SRB458756:SRF458756 TAX458756:TBB458756 TKT458756:TKX458756 TUP458756:TUT458756 UEL458756:UEP458756 UOH458756:UOL458756 UYD458756:UYH458756 VHZ458756:VID458756 VRV458756:VRZ458756 WBR458756:WBV458756 WLN458756:WLR458756 WVJ458756:WVN458756 B524292:F524292 IX524292:JB524292 ST524292:SX524292 ACP524292:ACT524292 AML524292:AMP524292 AWH524292:AWL524292 BGD524292:BGH524292 BPZ524292:BQD524292 BZV524292:BZZ524292 CJR524292:CJV524292 CTN524292:CTR524292 DDJ524292:DDN524292 DNF524292:DNJ524292 DXB524292:DXF524292 EGX524292:EHB524292 EQT524292:EQX524292 FAP524292:FAT524292 FKL524292:FKP524292 FUH524292:FUL524292 GED524292:GEH524292 GNZ524292:GOD524292 GXV524292:GXZ524292 HHR524292:HHV524292 HRN524292:HRR524292 IBJ524292:IBN524292 ILF524292:ILJ524292 IVB524292:IVF524292 JEX524292:JFB524292 JOT524292:JOX524292 JYP524292:JYT524292 KIL524292:KIP524292 KSH524292:KSL524292 LCD524292:LCH524292 LLZ524292:LMD524292 LVV524292:LVZ524292 MFR524292:MFV524292 MPN524292:MPR524292 MZJ524292:MZN524292 NJF524292:NJJ524292 NTB524292:NTF524292 OCX524292:ODB524292 OMT524292:OMX524292 OWP524292:OWT524292 PGL524292:PGP524292 PQH524292:PQL524292 QAD524292:QAH524292 QJZ524292:QKD524292 QTV524292:QTZ524292 RDR524292:RDV524292 RNN524292:RNR524292 RXJ524292:RXN524292 SHF524292:SHJ524292 SRB524292:SRF524292 TAX524292:TBB524292 TKT524292:TKX524292 TUP524292:TUT524292 UEL524292:UEP524292 UOH524292:UOL524292 UYD524292:UYH524292 VHZ524292:VID524292 VRV524292:VRZ524292 WBR524292:WBV524292 WLN524292:WLR524292 WVJ524292:WVN524292 B589828:F589828 IX589828:JB589828 ST589828:SX589828 ACP589828:ACT589828 AML589828:AMP589828 AWH589828:AWL589828 BGD589828:BGH589828 BPZ589828:BQD589828 BZV589828:BZZ589828 CJR589828:CJV589828 CTN589828:CTR589828 DDJ589828:DDN589828 DNF589828:DNJ589828 DXB589828:DXF589828 EGX589828:EHB589828 EQT589828:EQX589828 FAP589828:FAT589828 FKL589828:FKP589828 FUH589828:FUL589828 GED589828:GEH589828 GNZ589828:GOD589828 GXV589828:GXZ589828 HHR589828:HHV589828 HRN589828:HRR589828 IBJ589828:IBN589828 ILF589828:ILJ589828 IVB589828:IVF589828 JEX589828:JFB589828 JOT589828:JOX589828 JYP589828:JYT589828 KIL589828:KIP589828 KSH589828:KSL589828 LCD589828:LCH589828 LLZ589828:LMD589828 LVV589828:LVZ589828 MFR589828:MFV589828 MPN589828:MPR589828 MZJ589828:MZN589828 NJF589828:NJJ589828 NTB589828:NTF589828 OCX589828:ODB589828 OMT589828:OMX589828 OWP589828:OWT589828 PGL589828:PGP589828 PQH589828:PQL589828 QAD589828:QAH589828 QJZ589828:QKD589828 QTV589828:QTZ589828 RDR589828:RDV589828 RNN589828:RNR589828 RXJ589828:RXN589828 SHF589828:SHJ589828 SRB589828:SRF589828 TAX589828:TBB589828 TKT589828:TKX589828 TUP589828:TUT589828 UEL589828:UEP589828 UOH589828:UOL589828 UYD589828:UYH589828 VHZ589828:VID589828 VRV589828:VRZ589828 WBR589828:WBV589828 WLN589828:WLR589828 WVJ589828:WVN589828 B655364:F655364 IX655364:JB655364 ST655364:SX655364 ACP655364:ACT655364 AML655364:AMP655364 AWH655364:AWL655364 BGD655364:BGH655364 BPZ655364:BQD655364 BZV655364:BZZ655364 CJR655364:CJV655364 CTN655364:CTR655364 DDJ655364:DDN655364 DNF655364:DNJ655364 DXB655364:DXF655364 EGX655364:EHB655364 EQT655364:EQX655364 FAP655364:FAT655364 FKL655364:FKP655364 FUH655364:FUL655364 GED655364:GEH655364 GNZ655364:GOD655364 GXV655364:GXZ655364 HHR655364:HHV655364 HRN655364:HRR655364 IBJ655364:IBN655364 ILF655364:ILJ655364 IVB655364:IVF655364 JEX655364:JFB655364 JOT655364:JOX655364 JYP655364:JYT655364 KIL655364:KIP655364 KSH655364:KSL655364 LCD655364:LCH655364 LLZ655364:LMD655364 LVV655364:LVZ655364 MFR655364:MFV655364 MPN655364:MPR655364 MZJ655364:MZN655364 NJF655364:NJJ655364 NTB655364:NTF655364 OCX655364:ODB655364 OMT655364:OMX655364 OWP655364:OWT655364 PGL655364:PGP655364 PQH655364:PQL655364 QAD655364:QAH655364 QJZ655364:QKD655364 QTV655364:QTZ655364 RDR655364:RDV655364 RNN655364:RNR655364 RXJ655364:RXN655364 SHF655364:SHJ655364 SRB655364:SRF655364 TAX655364:TBB655364 TKT655364:TKX655364 TUP655364:TUT655364 UEL655364:UEP655364 UOH655364:UOL655364 UYD655364:UYH655364 VHZ655364:VID655364 VRV655364:VRZ655364 WBR655364:WBV655364 WLN655364:WLR655364 WVJ655364:WVN655364 B720900:F720900 IX720900:JB720900 ST720900:SX720900 ACP720900:ACT720900 AML720900:AMP720900 AWH720900:AWL720900 BGD720900:BGH720900 BPZ720900:BQD720900 BZV720900:BZZ720900 CJR720900:CJV720900 CTN720900:CTR720900 DDJ720900:DDN720900 DNF720900:DNJ720900 DXB720900:DXF720900 EGX720900:EHB720900 EQT720900:EQX720900 FAP720900:FAT720900 FKL720900:FKP720900 FUH720900:FUL720900 GED720900:GEH720900 GNZ720900:GOD720900 GXV720900:GXZ720900 HHR720900:HHV720900 HRN720900:HRR720900 IBJ720900:IBN720900 ILF720900:ILJ720900 IVB720900:IVF720900 JEX720900:JFB720900 JOT720900:JOX720900 JYP720900:JYT720900 KIL720900:KIP720900 KSH720900:KSL720900 LCD720900:LCH720900 LLZ720900:LMD720900 LVV720900:LVZ720900 MFR720900:MFV720900 MPN720900:MPR720900 MZJ720900:MZN720900 NJF720900:NJJ720900 NTB720900:NTF720900 OCX720900:ODB720900 OMT720900:OMX720900 OWP720900:OWT720900 PGL720900:PGP720900 PQH720900:PQL720900 QAD720900:QAH720900 QJZ720900:QKD720900 QTV720900:QTZ720900 RDR720900:RDV720900 RNN720900:RNR720900 RXJ720900:RXN720900 SHF720900:SHJ720900 SRB720900:SRF720900 TAX720900:TBB720900 TKT720900:TKX720900 TUP720900:TUT720900 UEL720900:UEP720900 UOH720900:UOL720900 UYD720900:UYH720900 VHZ720900:VID720900 VRV720900:VRZ720900 WBR720900:WBV720900 WLN720900:WLR720900 WVJ720900:WVN720900 B786436:F786436 IX786436:JB786436 ST786436:SX786436 ACP786436:ACT786436 AML786436:AMP786436 AWH786436:AWL786436 BGD786436:BGH786436 BPZ786436:BQD786436 BZV786436:BZZ786436 CJR786436:CJV786436 CTN786436:CTR786436 DDJ786436:DDN786436 DNF786436:DNJ786436 DXB786436:DXF786436 EGX786436:EHB786436 EQT786436:EQX786436 FAP786436:FAT786436 FKL786436:FKP786436 FUH786436:FUL786436 GED786436:GEH786436 GNZ786436:GOD786436 GXV786436:GXZ786436 HHR786436:HHV786436 HRN786436:HRR786436 IBJ786436:IBN786436 ILF786436:ILJ786436 IVB786436:IVF786436 JEX786436:JFB786436 JOT786436:JOX786436 JYP786436:JYT786436 KIL786436:KIP786436 KSH786436:KSL786436 LCD786436:LCH786436 LLZ786436:LMD786436 LVV786436:LVZ786436 MFR786436:MFV786436 MPN786436:MPR786436 MZJ786436:MZN786436 NJF786436:NJJ786436 NTB786436:NTF786436 OCX786436:ODB786436 OMT786436:OMX786436 OWP786436:OWT786436 PGL786436:PGP786436 PQH786436:PQL786436 QAD786436:QAH786436 QJZ786436:QKD786436 QTV786436:QTZ786436 RDR786436:RDV786436 RNN786436:RNR786436 RXJ786436:RXN786436 SHF786436:SHJ786436 SRB786436:SRF786436 TAX786436:TBB786436 TKT786436:TKX786436 TUP786436:TUT786436 UEL786436:UEP786436 UOH786436:UOL786436 UYD786436:UYH786436 VHZ786436:VID786436 VRV786436:VRZ786436 WBR786436:WBV786436 WLN786436:WLR786436 WVJ786436:WVN786436 B851972:F851972 IX851972:JB851972 ST851972:SX851972 ACP851972:ACT851972 AML851972:AMP851972 AWH851972:AWL851972 BGD851972:BGH851972 BPZ851972:BQD851972 BZV851972:BZZ851972 CJR851972:CJV851972 CTN851972:CTR851972 DDJ851972:DDN851972 DNF851972:DNJ851972 DXB851972:DXF851972 EGX851972:EHB851972 EQT851972:EQX851972 FAP851972:FAT851972 FKL851972:FKP851972 FUH851972:FUL851972 GED851972:GEH851972 GNZ851972:GOD851972 GXV851972:GXZ851972 HHR851972:HHV851972 HRN851972:HRR851972 IBJ851972:IBN851972 ILF851972:ILJ851972 IVB851972:IVF851972 JEX851972:JFB851972 JOT851972:JOX851972 JYP851972:JYT851972 KIL851972:KIP851972 KSH851972:KSL851972 LCD851972:LCH851972 LLZ851972:LMD851972 LVV851972:LVZ851972 MFR851972:MFV851972 MPN851972:MPR851972 MZJ851972:MZN851972 NJF851972:NJJ851972 NTB851972:NTF851972 OCX851972:ODB851972 OMT851972:OMX851972 OWP851972:OWT851972 PGL851972:PGP851972 PQH851972:PQL851972 QAD851972:QAH851972 QJZ851972:QKD851972 QTV851972:QTZ851972 RDR851972:RDV851972 RNN851972:RNR851972 RXJ851972:RXN851972 SHF851972:SHJ851972 SRB851972:SRF851972 TAX851972:TBB851972 TKT851972:TKX851972 TUP851972:TUT851972 UEL851972:UEP851972 UOH851972:UOL851972 UYD851972:UYH851972 VHZ851972:VID851972 VRV851972:VRZ851972 WBR851972:WBV851972 WLN851972:WLR851972 WVJ851972:WVN851972 B917508:F917508 IX917508:JB917508 ST917508:SX917508 ACP917508:ACT917508 AML917508:AMP917508 AWH917508:AWL917508 BGD917508:BGH917508 BPZ917508:BQD917508 BZV917508:BZZ917508 CJR917508:CJV917508 CTN917508:CTR917508 DDJ917508:DDN917508 DNF917508:DNJ917508 DXB917508:DXF917508 EGX917508:EHB917508 EQT917508:EQX917508 FAP917508:FAT917508 FKL917508:FKP917508 FUH917508:FUL917508 GED917508:GEH917508 GNZ917508:GOD917508 GXV917508:GXZ917508 HHR917508:HHV917508 HRN917508:HRR917508 IBJ917508:IBN917508 ILF917508:ILJ917508 IVB917508:IVF917508 JEX917508:JFB917508 JOT917508:JOX917508 JYP917508:JYT917508 KIL917508:KIP917508 KSH917508:KSL917508 LCD917508:LCH917508 LLZ917508:LMD917508 LVV917508:LVZ917508 MFR917508:MFV917508 MPN917508:MPR917508 MZJ917508:MZN917508 NJF917508:NJJ917508 NTB917508:NTF917508 OCX917508:ODB917508 OMT917508:OMX917508 OWP917508:OWT917508 PGL917508:PGP917508 PQH917508:PQL917508 QAD917508:QAH917508 QJZ917508:QKD917508 QTV917508:QTZ917508 RDR917508:RDV917508 RNN917508:RNR917508 RXJ917508:RXN917508 SHF917508:SHJ917508 SRB917508:SRF917508 TAX917508:TBB917508 TKT917508:TKX917508 TUP917508:TUT917508 UEL917508:UEP917508 UOH917508:UOL917508 UYD917508:UYH917508 VHZ917508:VID917508 VRV917508:VRZ917508 WBR917508:WBV917508 WLN917508:WLR917508 WVJ917508:WVN917508 B983044:F983044 IX983044:JB983044 ST983044:SX983044 ACP983044:ACT983044 AML983044:AMP983044 AWH983044:AWL983044 BGD983044:BGH983044 BPZ983044:BQD983044 BZV983044:BZZ983044 CJR983044:CJV983044 CTN983044:CTR983044 DDJ983044:DDN983044 DNF983044:DNJ983044 DXB983044:DXF983044 EGX983044:EHB983044 EQT983044:EQX983044 FAP983044:FAT983044 FKL983044:FKP983044 FUH983044:FUL983044 GED983044:GEH983044 GNZ983044:GOD983044 GXV983044:GXZ983044 HHR983044:HHV983044 HRN983044:HRR983044 IBJ983044:IBN983044 ILF983044:ILJ983044 IVB983044:IVF983044 JEX983044:JFB983044 JOT983044:JOX983044 JYP983044:JYT983044 KIL983044:KIP983044 KSH983044:KSL983044 LCD983044:LCH983044 LLZ983044:LMD983044 LVV983044:LVZ983044 MFR983044:MFV983044 MPN983044:MPR983044 MZJ983044:MZN983044 NJF983044:NJJ983044 NTB983044:NTF983044 OCX983044:ODB983044 OMT983044:OMX983044 OWP983044:OWT983044 PGL983044:PGP983044 PQH983044:PQL983044 QAD983044:QAH983044 QJZ983044:QKD983044 QTV983044:QTZ983044 RDR983044:RDV983044 RNN983044:RNR983044 RXJ983044:RXN983044 SHF983044:SHJ983044 SRB983044:SRF983044 TAX983044:TBB983044 TKT983044:TKX983044 TUP983044:TUT983044 UEL983044:UEP983044 UOH983044:UOL983044 UYD983044:UYH983044 VHZ983044:VID983044 VRV983044:VRZ983044 WBR983044:WBV983044 WLN983044:WLR983044 WVJ983044:WVN983044"/>
    <dataValidation allowBlank="1" showInputMessage="1" showErrorMessage="1" promptTitle="% Variación Precios Productos" prompt="% Variación Anual" sqref="B65539:F65539 IX65539:JB65539 ST65539:SX65539 ACP65539:ACT65539 AML65539:AMP65539 AWH65539:AWL65539 BGD65539:BGH65539 BPZ65539:BQD65539 BZV65539:BZZ65539 CJR65539:CJV65539 CTN65539:CTR65539 DDJ65539:DDN65539 DNF65539:DNJ65539 DXB65539:DXF65539 EGX65539:EHB65539 EQT65539:EQX65539 FAP65539:FAT65539 FKL65539:FKP65539 FUH65539:FUL65539 GED65539:GEH65539 GNZ65539:GOD65539 GXV65539:GXZ65539 HHR65539:HHV65539 HRN65539:HRR65539 IBJ65539:IBN65539 ILF65539:ILJ65539 IVB65539:IVF65539 JEX65539:JFB65539 JOT65539:JOX65539 JYP65539:JYT65539 KIL65539:KIP65539 KSH65539:KSL65539 LCD65539:LCH65539 LLZ65539:LMD65539 LVV65539:LVZ65539 MFR65539:MFV65539 MPN65539:MPR65539 MZJ65539:MZN65539 NJF65539:NJJ65539 NTB65539:NTF65539 OCX65539:ODB65539 OMT65539:OMX65539 OWP65539:OWT65539 PGL65539:PGP65539 PQH65539:PQL65539 QAD65539:QAH65539 QJZ65539:QKD65539 QTV65539:QTZ65539 RDR65539:RDV65539 RNN65539:RNR65539 RXJ65539:RXN65539 SHF65539:SHJ65539 SRB65539:SRF65539 TAX65539:TBB65539 TKT65539:TKX65539 TUP65539:TUT65539 UEL65539:UEP65539 UOH65539:UOL65539 UYD65539:UYH65539 VHZ65539:VID65539 VRV65539:VRZ65539 WBR65539:WBV65539 WLN65539:WLR65539 WVJ65539:WVN65539 B131075:F131075 IX131075:JB131075 ST131075:SX131075 ACP131075:ACT131075 AML131075:AMP131075 AWH131075:AWL131075 BGD131075:BGH131075 BPZ131075:BQD131075 BZV131075:BZZ131075 CJR131075:CJV131075 CTN131075:CTR131075 DDJ131075:DDN131075 DNF131075:DNJ131075 DXB131075:DXF131075 EGX131075:EHB131075 EQT131075:EQX131075 FAP131075:FAT131075 FKL131075:FKP131075 FUH131075:FUL131075 GED131075:GEH131075 GNZ131075:GOD131075 GXV131075:GXZ131075 HHR131075:HHV131075 HRN131075:HRR131075 IBJ131075:IBN131075 ILF131075:ILJ131075 IVB131075:IVF131075 JEX131075:JFB131075 JOT131075:JOX131075 JYP131075:JYT131075 KIL131075:KIP131075 KSH131075:KSL131075 LCD131075:LCH131075 LLZ131075:LMD131075 LVV131075:LVZ131075 MFR131075:MFV131075 MPN131075:MPR131075 MZJ131075:MZN131075 NJF131075:NJJ131075 NTB131075:NTF131075 OCX131075:ODB131075 OMT131075:OMX131075 OWP131075:OWT131075 PGL131075:PGP131075 PQH131075:PQL131075 QAD131075:QAH131075 QJZ131075:QKD131075 QTV131075:QTZ131075 RDR131075:RDV131075 RNN131075:RNR131075 RXJ131075:RXN131075 SHF131075:SHJ131075 SRB131075:SRF131075 TAX131075:TBB131075 TKT131075:TKX131075 TUP131075:TUT131075 UEL131075:UEP131075 UOH131075:UOL131075 UYD131075:UYH131075 VHZ131075:VID131075 VRV131075:VRZ131075 WBR131075:WBV131075 WLN131075:WLR131075 WVJ131075:WVN131075 B196611:F196611 IX196611:JB196611 ST196611:SX196611 ACP196611:ACT196611 AML196611:AMP196611 AWH196611:AWL196611 BGD196611:BGH196611 BPZ196611:BQD196611 BZV196611:BZZ196611 CJR196611:CJV196611 CTN196611:CTR196611 DDJ196611:DDN196611 DNF196611:DNJ196611 DXB196611:DXF196611 EGX196611:EHB196611 EQT196611:EQX196611 FAP196611:FAT196611 FKL196611:FKP196611 FUH196611:FUL196611 GED196611:GEH196611 GNZ196611:GOD196611 GXV196611:GXZ196611 HHR196611:HHV196611 HRN196611:HRR196611 IBJ196611:IBN196611 ILF196611:ILJ196611 IVB196611:IVF196611 JEX196611:JFB196611 JOT196611:JOX196611 JYP196611:JYT196611 KIL196611:KIP196611 KSH196611:KSL196611 LCD196611:LCH196611 LLZ196611:LMD196611 LVV196611:LVZ196611 MFR196611:MFV196611 MPN196611:MPR196611 MZJ196611:MZN196611 NJF196611:NJJ196611 NTB196611:NTF196611 OCX196611:ODB196611 OMT196611:OMX196611 OWP196611:OWT196611 PGL196611:PGP196611 PQH196611:PQL196611 QAD196611:QAH196611 QJZ196611:QKD196611 QTV196611:QTZ196611 RDR196611:RDV196611 RNN196611:RNR196611 RXJ196611:RXN196611 SHF196611:SHJ196611 SRB196611:SRF196611 TAX196611:TBB196611 TKT196611:TKX196611 TUP196611:TUT196611 UEL196611:UEP196611 UOH196611:UOL196611 UYD196611:UYH196611 VHZ196611:VID196611 VRV196611:VRZ196611 WBR196611:WBV196611 WLN196611:WLR196611 WVJ196611:WVN196611 B262147:F262147 IX262147:JB262147 ST262147:SX262147 ACP262147:ACT262147 AML262147:AMP262147 AWH262147:AWL262147 BGD262147:BGH262147 BPZ262147:BQD262147 BZV262147:BZZ262147 CJR262147:CJV262147 CTN262147:CTR262147 DDJ262147:DDN262147 DNF262147:DNJ262147 DXB262147:DXF262147 EGX262147:EHB262147 EQT262147:EQX262147 FAP262147:FAT262147 FKL262147:FKP262147 FUH262147:FUL262147 GED262147:GEH262147 GNZ262147:GOD262147 GXV262147:GXZ262147 HHR262147:HHV262147 HRN262147:HRR262147 IBJ262147:IBN262147 ILF262147:ILJ262147 IVB262147:IVF262147 JEX262147:JFB262147 JOT262147:JOX262147 JYP262147:JYT262147 KIL262147:KIP262147 KSH262147:KSL262147 LCD262147:LCH262147 LLZ262147:LMD262147 LVV262147:LVZ262147 MFR262147:MFV262147 MPN262147:MPR262147 MZJ262147:MZN262147 NJF262147:NJJ262147 NTB262147:NTF262147 OCX262147:ODB262147 OMT262147:OMX262147 OWP262147:OWT262147 PGL262147:PGP262147 PQH262147:PQL262147 QAD262147:QAH262147 QJZ262147:QKD262147 QTV262147:QTZ262147 RDR262147:RDV262147 RNN262147:RNR262147 RXJ262147:RXN262147 SHF262147:SHJ262147 SRB262147:SRF262147 TAX262147:TBB262147 TKT262147:TKX262147 TUP262147:TUT262147 UEL262147:UEP262147 UOH262147:UOL262147 UYD262147:UYH262147 VHZ262147:VID262147 VRV262147:VRZ262147 WBR262147:WBV262147 WLN262147:WLR262147 WVJ262147:WVN262147 B327683:F327683 IX327683:JB327683 ST327683:SX327683 ACP327683:ACT327683 AML327683:AMP327683 AWH327683:AWL327683 BGD327683:BGH327683 BPZ327683:BQD327683 BZV327683:BZZ327683 CJR327683:CJV327683 CTN327683:CTR327683 DDJ327683:DDN327683 DNF327683:DNJ327683 DXB327683:DXF327683 EGX327683:EHB327683 EQT327683:EQX327683 FAP327683:FAT327683 FKL327683:FKP327683 FUH327683:FUL327683 GED327683:GEH327683 GNZ327683:GOD327683 GXV327683:GXZ327683 HHR327683:HHV327683 HRN327683:HRR327683 IBJ327683:IBN327683 ILF327683:ILJ327683 IVB327683:IVF327683 JEX327683:JFB327683 JOT327683:JOX327683 JYP327683:JYT327683 KIL327683:KIP327683 KSH327683:KSL327683 LCD327683:LCH327683 LLZ327683:LMD327683 LVV327683:LVZ327683 MFR327683:MFV327683 MPN327683:MPR327683 MZJ327683:MZN327683 NJF327683:NJJ327683 NTB327683:NTF327683 OCX327683:ODB327683 OMT327683:OMX327683 OWP327683:OWT327683 PGL327683:PGP327683 PQH327683:PQL327683 QAD327683:QAH327683 QJZ327683:QKD327683 QTV327683:QTZ327683 RDR327683:RDV327683 RNN327683:RNR327683 RXJ327683:RXN327683 SHF327683:SHJ327683 SRB327683:SRF327683 TAX327683:TBB327683 TKT327683:TKX327683 TUP327683:TUT327683 UEL327683:UEP327683 UOH327683:UOL327683 UYD327683:UYH327683 VHZ327683:VID327683 VRV327683:VRZ327683 WBR327683:WBV327683 WLN327683:WLR327683 WVJ327683:WVN327683 B393219:F393219 IX393219:JB393219 ST393219:SX393219 ACP393219:ACT393219 AML393219:AMP393219 AWH393219:AWL393219 BGD393219:BGH393219 BPZ393219:BQD393219 BZV393219:BZZ393219 CJR393219:CJV393219 CTN393219:CTR393219 DDJ393219:DDN393219 DNF393219:DNJ393219 DXB393219:DXF393219 EGX393219:EHB393219 EQT393219:EQX393219 FAP393219:FAT393219 FKL393219:FKP393219 FUH393219:FUL393219 GED393219:GEH393219 GNZ393219:GOD393219 GXV393219:GXZ393219 HHR393219:HHV393219 HRN393219:HRR393219 IBJ393219:IBN393219 ILF393219:ILJ393219 IVB393219:IVF393219 JEX393219:JFB393219 JOT393219:JOX393219 JYP393219:JYT393219 KIL393219:KIP393219 KSH393219:KSL393219 LCD393219:LCH393219 LLZ393219:LMD393219 LVV393219:LVZ393219 MFR393219:MFV393219 MPN393219:MPR393219 MZJ393219:MZN393219 NJF393219:NJJ393219 NTB393219:NTF393219 OCX393219:ODB393219 OMT393219:OMX393219 OWP393219:OWT393219 PGL393219:PGP393219 PQH393219:PQL393219 QAD393219:QAH393219 QJZ393219:QKD393219 QTV393219:QTZ393219 RDR393219:RDV393219 RNN393219:RNR393219 RXJ393219:RXN393219 SHF393219:SHJ393219 SRB393219:SRF393219 TAX393219:TBB393219 TKT393219:TKX393219 TUP393219:TUT393219 UEL393219:UEP393219 UOH393219:UOL393219 UYD393219:UYH393219 VHZ393219:VID393219 VRV393219:VRZ393219 WBR393219:WBV393219 WLN393219:WLR393219 WVJ393219:WVN393219 B458755:F458755 IX458755:JB458755 ST458755:SX458755 ACP458755:ACT458755 AML458755:AMP458755 AWH458755:AWL458755 BGD458755:BGH458755 BPZ458755:BQD458755 BZV458755:BZZ458755 CJR458755:CJV458755 CTN458755:CTR458755 DDJ458755:DDN458755 DNF458755:DNJ458755 DXB458755:DXF458755 EGX458755:EHB458755 EQT458755:EQX458755 FAP458755:FAT458755 FKL458755:FKP458755 FUH458755:FUL458755 GED458755:GEH458755 GNZ458755:GOD458755 GXV458755:GXZ458755 HHR458755:HHV458755 HRN458755:HRR458755 IBJ458755:IBN458755 ILF458755:ILJ458755 IVB458755:IVF458755 JEX458755:JFB458755 JOT458755:JOX458755 JYP458755:JYT458755 KIL458755:KIP458755 KSH458755:KSL458755 LCD458755:LCH458755 LLZ458755:LMD458755 LVV458755:LVZ458755 MFR458755:MFV458755 MPN458755:MPR458755 MZJ458755:MZN458755 NJF458755:NJJ458755 NTB458755:NTF458755 OCX458755:ODB458755 OMT458755:OMX458755 OWP458755:OWT458755 PGL458755:PGP458755 PQH458755:PQL458755 QAD458755:QAH458755 QJZ458755:QKD458755 QTV458755:QTZ458755 RDR458755:RDV458755 RNN458755:RNR458755 RXJ458755:RXN458755 SHF458755:SHJ458755 SRB458755:SRF458755 TAX458755:TBB458755 TKT458755:TKX458755 TUP458755:TUT458755 UEL458755:UEP458755 UOH458755:UOL458755 UYD458755:UYH458755 VHZ458755:VID458755 VRV458755:VRZ458755 WBR458755:WBV458755 WLN458755:WLR458755 WVJ458755:WVN458755 B524291:F524291 IX524291:JB524291 ST524291:SX524291 ACP524291:ACT524291 AML524291:AMP524291 AWH524291:AWL524291 BGD524291:BGH524291 BPZ524291:BQD524291 BZV524291:BZZ524291 CJR524291:CJV524291 CTN524291:CTR524291 DDJ524291:DDN524291 DNF524291:DNJ524291 DXB524291:DXF524291 EGX524291:EHB524291 EQT524291:EQX524291 FAP524291:FAT524291 FKL524291:FKP524291 FUH524291:FUL524291 GED524291:GEH524291 GNZ524291:GOD524291 GXV524291:GXZ524291 HHR524291:HHV524291 HRN524291:HRR524291 IBJ524291:IBN524291 ILF524291:ILJ524291 IVB524291:IVF524291 JEX524291:JFB524291 JOT524291:JOX524291 JYP524291:JYT524291 KIL524291:KIP524291 KSH524291:KSL524291 LCD524291:LCH524291 LLZ524291:LMD524291 LVV524291:LVZ524291 MFR524291:MFV524291 MPN524291:MPR524291 MZJ524291:MZN524291 NJF524291:NJJ524291 NTB524291:NTF524291 OCX524291:ODB524291 OMT524291:OMX524291 OWP524291:OWT524291 PGL524291:PGP524291 PQH524291:PQL524291 QAD524291:QAH524291 QJZ524291:QKD524291 QTV524291:QTZ524291 RDR524291:RDV524291 RNN524291:RNR524291 RXJ524291:RXN524291 SHF524291:SHJ524291 SRB524291:SRF524291 TAX524291:TBB524291 TKT524291:TKX524291 TUP524291:TUT524291 UEL524291:UEP524291 UOH524291:UOL524291 UYD524291:UYH524291 VHZ524291:VID524291 VRV524291:VRZ524291 WBR524291:WBV524291 WLN524291:WLR524291 WVJ524291:WVN524291 B589827:F589827 IX589827:JB589827 ST589827:SX589827 ACP589827:ACT589827 AML589827:AMP589827 AWH589827:AWL589827 BGD589827:BGH589827 BPZ589827:BQD589827 BZV589827:BZZ589827 CJR589827:CJV589827 CTN589827:CTR589827 DDJ589827:DDN589827 DNF589827:DNJ589827 DXB589827:DXF589827 EGX589827:EHB589827 EQT589827:EQX589827 FAP589827:FAT589827 FKL589827:FKP589827 FUH589827:FUL589827 GED589827:GEH589827 GNZ589827:GOD589827 GXV589827:GXZ589827 HHR589827:HHV589827 HRN589827:HRR589827 IBJ589827:IBN589827 ILF589827:ILJ589827 IVB589827:IVF589827 JEX589827:JFB589827 JOT589827:JOX589827 JYP589827:JYT589827 KIL589827:KIP589827 KSH589827:KSL589827 LCD589827:LCH589827 LLZ589827:LMD589827 LVV589827:LVZ589827 MFR589827:MFV589827 MPN589827:MPR589827 MZJ589827:MZN589827 NJF589827:NJJ589827 NTB589827:NTF589827 OCX589827:ODB589827 OMT589827:OMX589827 OWP589827:OWT589827 PGL589827:PGP589827 PQH589827:PQL589827 QAD589827:QAH589827 QJZ589827:QKD589827 QTV589827:QTZ589827 RDR589827:RDV589827 RNN589827:RNR589827 RXJ589827:RXN589827 SHF589827:SHJ589827 SRB589827:SRF589827 TAX589827:TBB589827 TKT589827:TKX589827 TUP589827:TUT589827 UEL589827:UEP589827 UOH589827:UOL589827 UYD589827:UYH589827 VHZ589827:VID589827 VRV589827:VRZ589827 WBR589827:WBV589827 WLN589827:WLR589827 WVJ589827:WVN589827 B655363:F655363 IX655363:JB655363 ST655363:SX655363 ACP655363:ACT655363 AML655363:AMP655363 AWH655363:AWL655363 BGD655363:BGH655363 BPZ655363:BQD655363 BZV655363:BZZ655363 CJR655363:CJV655363 CTN655363:CTR655363 DDJ655363:DDN655363 DNF655363:DNJ655363 DXB655363:DXF655363 EGX655363:EHB655363 EQT655363:EQX655363 FAP655363:FAT655363 FKL655363:FKP655363 FUH655363:FUL655363 GED655363:GEH655363 GNZ655363:GOD655363 GXV655363:GXZ655363 HHR655363:HHV655363 HRN655363:HRR655363 IBJ655363:IBN655363 ILF655363:ILJ655363 IVB655363:IVF655363 JEX655363:JFB655363 JOT655363:JOX655363 JYP655363:JYT655363 KIL655363:KIP655363 KSH655363:KSL655363 LCD655363:LCH655363 LLZ655363:LMD655363 LVV655363:LVZ655363 MFR655363:MFV655363 MPN655363:MPR655363 MZJ655363:MZN655363 NJF655363:NJJ655363 NTB655363:NTF655363 OCX655363:ODB655363 OMT655363:OMX655363 OWP655363:OWT655363 PGL655363:PGP655363 PQH655363:PQL655363 QAD655363:QAH655363 QJZ655363:QKD655363 QTV655363:QTZ655363 RDR655363:RDV655363 RNN655363:RNR655363 RXJ655363:RXN655363 SHF655363:SHJ655363 SRB655363:SRF655363 TAX655363:TBB655363 TKT655363:TKX655363 TUP655363:TUT655363 UEL655363:UEP655363 UOH655363:UOL655363 UYD655363:UYH655363 VHZ655363:VID655363 VRV655363:VRZ655363 WBR655363:WBV655363 WLN655363:WLR655363 WVJ655363:WVN655363 B720899:F720899 IX720899:JB720899 ST720899:SX720899 ACP720899:ACT720899 AML720899:AMP720899 AWH720899:AWL720899 BGD720899:BGH720899 BPZ720899:BQD720899 BZV720899:BZZ720899 CJR720899:CJV720899 CTN720899:CTR720899 DDJ720899:DDN720899 DNF720899:DNJ720899 DXB720899:DXF720899 EGX720899:EHB720899 EQT720899:EQX720899 FAP720899:FAT720899 FKL720899:FKP720899 FUH720899:FUL720899 GED720899:GEH720899 GNZ720899:GOD720899 GXV720899:GXZ720899 HHR720899:HHV720899 HRN720899:HRR720899 IBJ720899:IBN720899 ILF720899:ILJ720899 IVB720899:IVF720899 JEX720899:JFB720899 JOT720899:JOX720899 JYP720899:JYT720899 KIL720899:KIP720899 KSH720899:KSL720899 LCD720899:LCH720899 LLZ720899:LMD720899 LVV720899:LVZ720899 MFR720899:MFV720899 MPN720899:MPR720899 MZJ720899:MZN720899 NJF720899:NJJ720899 NTB720899:NTF720899 OCX720899:ODB720899 OMT720899:OMX720899 OWP720899:OWT720899 PGL720899:PGP720899 PQH720899:PQL720899 QAD720899:QAH720899 QJZ720899:QKD720899 QTV720899:QTZ720899 RDR720899:RDV720899 RNN720899:RNR720899 RXJ720899:RXN720899 SHF720899:SHJ720899 SRB720899:SRF720899 TAX720899:TBB720899 TKT720899:TKX720899 TUP720899:TUT720899 UEL720899:UEP720899 UOH720899:UOL720899 UYD720899:UYH720899 VHZ720899:VID720899 VRV720899:VRZ720899 WBR720899:WBV720899 WLN720899:WLR720899 WVJ720899:WVN720899 B786435:F786435 IX786435:JB786435 ST786435:SX786435 ACP786435:ACT786435 AML786435:AMP786435 AWH786435:AWL786435 BGD786435:BGH786435 BPZ786435:BQD786435 BZV786435:BZZ786435 CJR786435:CJV786435 CTN786435:CTR786435 DDJ786435:DDN786435 DNF786435:DNJ786435 DXB786435:DXF786435 EGX786435:EHB786435 EQT786435:EQX786435 FAP786435:FAT786435 FKL786435:FKP786435 FUH786435:FUL786435 GED786435:GEH786435 GNZ786435:GOD786435 GXV786435:GXZ786435 HHR786435:HHV786435 HRN786435:HRR786435 IBJ786435:IBN786435 ILF786435:ILJ786435 IVB786435:IVF786435 JEX786435:JFB786435 JOT786435:JOX786435 JYP786435:JYT786435 KIL786435:KIP786435 KSH786435:KSL786435 LCD786435:LCH786435 LLZ786435:LMD786435 LVV786435:LVZ786435 MFR786435:MFV786435 MPN786435:MPR786435 MZJ786435:MZN786435 NJF786435:NJJ786435 NTB786435:NTF786435 OCX786435:ODB786435 OMT786435:OMX786435 OWP786435:OWT786435 PGL786435:PGP786435 PQH786435:PQL786435 QAD786435:QAH786435 QJZ786435:QKD786435 QTV786435:QTZ786435 RDR786435:RDV786435 RNN786435:RNR786435 RXJ786435:RXN786435 SHF786435:SHJ786435 SRB786435:SRF786435 TAX786435:TBB786435 TKT786435:TKX786435 TUP786435:TUT786435 UEL786435:UEP786435 UOH786435:UOL786435 UYD786435:UYH786435 VHZ786435:VID786435 VRV786435:VRZ786435 WBR786435:WBV786435 WLN786435:WLR786435 WVJ786435:WVN786435 B851971:F851971 IX851971:JB851971 ST851971:SX851971 ACP851971:ACT851971 AML851971:AMP851971 AWH851971:AWL851971 BGD851971:BGH851971 BPZ851971:BQD851971 BZV851971:BZZ851971 CJR851971:CJV851971 CTN851971:CTR851971 DDJ851971:DDN851971 DNF851971:DNJ851971 DXB851971:DXF851971 EGX851971:EHB851971 EQT851971:EQX851971 FAP851971:FAT851971 FKL851971:FKP851971 FUH851971:FUL851971 GED851971:GEH851971 GNZ851971:GOD851971 GXV851971:GXZ851971 HHR851971:HHV851971 HRN851971:HRR851971 IBJ851971:IBN851971 ILF851971:ILJ851971 IVB851971:IVF851971 JEX851971:JFB851971 JOT851971:JOX851971 JYP851971:JYT851971 KIL851971:KIP851971 KSH851971:KSL851971 LCD851971:LCH851971 LLZ851971:LMD851971 LVV851971:LVZ851971 MFR851971:MFV851971 MPN851971:MPR851971 MZJ851971:MZN851971 NJF851971:NJJ851971 NTB851971:NTF851971 OCX851971:ODB851971 OMT851971:OMX851971 OWP851971:OWT851971 PGL851971:PGP851971 PQH851971:PQL851971 QAD851971:QAH851971 QJZ851971:QKD851971 QTV851971:QTZ851971 RDR851971:RDV851971 RNN851971:RNR851971 RXJ851971:RXN851971 SHF851971:SHJ851971 SRB851971:SRF851971 TAX851971:TBB851971 TKT851971:TKX851971 TUP851971:TUT851971 UEL851971:UEP851971 UOH851971:UOL851971 UYD851971:UYH851971 VHZ851971:VID851971 VRV851971:VRZ851971 WBR851971:WBV851971 WLN851971:WLR851971 WVJ851971:WVN851971 B917507:F917507 IX917507:JB917507 ST917507:SX917507 ACP917507:ACT917507 AML917507:AMP917507 AWH917507:AWL917507 BGD917507:BGH917507 BPZ917507:BQD917507 BZV917507:BZZ917507 CJR917507:CJV917507 CTN917507:CTR917507 DDJ917507:DDN917507 DNF917507:DNJ917507 DXB917507:DXF917507 EGX917507:EHB917507 EQT917507:EQX917507 FAP917507:FAT917507 FKL917507:FKP917507 FUH917507:FUL917507 GED917507:GEH917507 GNZ917507:GOD917507 GXV917507:GXZ917507 HHR917507:HHV917507 HRN917507:HRR917507 IBJ917507:IBN917507 ILF917507:ILJ917507 IVB917507:IVF917507 JEX917507:JFB917507 JOT917507:JOX917507 JYP917507:JYT917507 KIL917507:KIP917507 KSH917507:KSL917507 LCD917507:LCH917507 LLZ917507:LMD917507 LVV917507:LVZ917507 MFR917507:MFV917507 MPN917507:MPR917507 MZJ917507:MZN917507 NJF917507:NJJ917507 NTB917507:NTF917507 OCX917507:ODB917507 OMT917507:OMX917507 OWP917507:OWT917507 PGL917507:PGP917507 PQH917507:PQL917507 QAD917507:QAH917507 QJZ917507:QKD917507 QTV917507:QTZ917507 RDR917507:RDV917507 RNN917507:RNR917507 RXJ917507:RXN917507 SHF917507:SHJ917507 SRB917507:SRF917507 TAX917507:TBB917507 TKT917507:TKX917507 TUP917507:TUT917507 UEL917507:UEP917507 UOH917507:UOL917507 UYD917507:UYH917507 VHZ917507:VID917507 VRV917507:VRZ917507 WBR917507:WBV917507 WLN917507:WLR917507 WVJ917507:WVN917507 B983043:F983043 IX983043:JB983043 ST983043:SX983043 ACP983043:ACT983043 AML983043:AMP983043 AWH983043:AWL983043 BGD983043:BGH983043 BPZ983043:BQD983043 BZV983043:BZZ983043 CJR983043:CJV983043 CTN983043:CTR983043 DDJ983043:DDN983043 DNF983043:DNJ983043 DXB983043:DXF983043 EGX983043:EHB983043 EQT983043:EQX983043 FAP983043:FAT983043 FKL983043:FKP983043 FUH983043:FUL983043 GED983043:GEH983043 GNZ983043:GOD983043 GXV983043:GXZ983043 HHR983043:HHV983043 HRN983043:HRR983043 IBJ983043:IBN983043 ILF983043:ILJ983043 IVB983043:IVF983043 JEX983043:JFB983043 JOT983043:JOX983043 JYP983043:JYT983043 KIL983043:KIP983043 KSH983043:KSL983043 LCD983043:LCH983043 LLZ983043:LMD983043 LVV983043:LVZ983043 MFR983043:MFV983043 MPN983043:MPR983043 MZJ983043:MZN983043 NJF983043:NJJ983043 NTB983043:NTF983043 OCX983043:ODB983043 OMT983043:OMX983043 OWP983043:OWT983043 PGL983043:PGP983043 PQH983043:PQL983043 QAD983043:QAH983043 QJZ983043:QKD983043 QTV983043:QTZ983043 RDR983043:RDV983043 RNN983043:RNR983043 RXJ983043:RXN983043 SHF983043:SHJ983043 SRB983043:SRF983043 TAX983043:TBB983043 TKT983043:TKX983043 TUP983043:TUT983043 UEL983043:UEP983043 UOH983043:UOL983043 UYD983043:UYH983043 VHZ983043:VID983043 VRV983043:VRZ983043 WBR983043:WBV983043 WLN983043:WLR983043 WVJ983043:WVN983043"/>
    <dataValidation allowBlank="1" showInputMessage="1" showErrorMessage="1" promptTitle="% Devaluación" prompt="% Variación Anual" sqref="B65538:F65538 IX65538:JB65538 ST65538:SX65538 ACP65538:ACT65538 AML65538:AMP65538 AWH65538:AWL65538 BGD65538:BGH65538 BPZ65538:BQD65538 BZV65538:BZZ65538 CJR65538:CJV65538 CTN65538:CTR65538 DDJ65538:DDN65538 DNF65538:DNJ65538 DXB65538:DXF65538 EGX65538:EHB65538 EQT65538:EQX65538 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B131074:F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SRB131074:SRF131074 TAX131074:TBB131074 TKT131074:TKX131074 TUP131074:TUT131074 UEL131074:UEP131074 UOH131074:UOL131074 UYD131074:UYH131074 VHZ131074:VID131074 VRV131074:VRZ131074 WBR131074:WBV131074 WLN131074:WLR131074 WVJ131074:WVN131074 B196610:F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B262146:F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B327682:F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VRV327682:VRZ327682 WBR327682:WBV327682 WLN327682:WLR327682 WVJ327682:WVN327682 B393218:F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B458754:F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B524290:F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B589826:F589826 IX589826:JB589826 ST589826:SX589826 ACP589826:ACT589826 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B655362:F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B720898:F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B786434:F786434 IX786434:JB786434 ST786434:SX786434 ACP786434:ACT786434 AML786434:AMP786434 AWH786434:AWL786434 BGD786434:BGH786434 BPZ786434:BQD786434 BZV786434:BZZ786434 CJR786434:CJV786434 CTN786434:CTR786434 DDJ786434:DDN786434 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B851970:F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B917506:F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B983042:F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dataValidation allowBlank="1" showInputMessage="1" showErrorMessage="1" promptTitle="% inflación" prompt="Variación Anual IPC" sqref="B5:F5 IX5:JB5 ST5:SX5 ACP5:ACT5 AML5:AMP5 AWH5:AWL5 BGD5:BGH5 BPZ5:BQD5 BZV5:BZZ5 CJR5:CJV5 CTN5:CTR5 DDJ5:DDN5 DNF5:DNJ5 DXB5:DXF5 EGX5:EHB5 EQT5:EQX5 FAP5:FAT5 FKL5:FKP5 FUH5:FUL5 GED5:GEH5 GNZ5:GOD5 GXV5:GXZ5 HHR5:HHV5 HRN5:HRR5 IBJ5:IBN5 ILF5:ILJ5 IVB5:IVF5 JEX5:JFB5 JOT5:JOX5 JYP5:JYT5 KIL5:KIP5 KSH5:KSL5 LCD5:LCH5 LLZ5:LMD5 LVV5:LVZ5 MFR5:MFV5 MPN5:MPR5 MZJ5:MZN5 NJF5:NJJ5 NTB5:NTF5 OCX5:ODB5 OMT5:OMX5 OWP5:OWT5 PGL5:PGP5 PQH5:PQL5 QAD5:QAH5 QJZ5:QKD5 QTV5:QTZ5 RDR5:RDV5 RNN5:RNR5 RXJ5:RXN5 SHF5:SHJ5 SRB5:SRF5 TAX5:TBB5 TKT5:TKX5 TUP5:TUT5 UEL5:UEP5 UOH5:UOL5 UYD5:UYH5 VHZ5:VID5 VRV5:VRZ5 WBR5:WBV5 WLN5:WLR5 WVJ5:WVN5 B65537:F65537 IX65537:JB65537 ST65537:SX65537 ACP65537:ACT65537 AML65537:AMP65537 AWH65537:AWL65537 BGD65537:BGH65537 BPZ65537:BQD65537 BZV65537:BZZ65537 CJR65537:CJV65537 CTN65537:CTR65537 DDJ65537:DDN65537 DNF65537:DNJ65537 DXB65537:DXF65537 EGX65537:EHB65537 EQT65537:EQX65537 FAP65537:FAT65537 FKL65537:FKP65537 FUH65537:FUL65537 GED65537:GEH65537 GNZ65537:GOD65537 GXV65537:GXZ65537 HHR65537:HHV65537 HRN65537:HRR65537 IBJ65537:IBN65537 ILF65537:ILJ65537 IVB65537:IVF65537 JEX65537:JFB65537 JOT65537:JOX65537 JYP65537:JYT65537 KIL65537:KIP65537 KSH65537:KSL65537 LCD65537:LCH65537 LLZ65537:LMD65537 LVV65537:LVZ65537 MFR65537:MFV65537 MPN65537:MPR65537 MZJ65537:MZN65537 NJF65537:NJJ65537 NTB65537:NTF65537 OCX65537:ODB65537 OMT65537:OMX65537 OWP65537:OWT65537 PGL65537:PGP65537 PQH65537:PQL65537 QAD65537:QAH65537 QJZ65537:QKD65537 QTV65537:QTZ65537 RDR65537:RDV65537 RNN65537:RNR65537 RXJ65537:RXN65537 SHF65537:SHJ65537 SRB65537:SRF65537 TAX65537:TBB65537 TKT65537:TKX65537 TUP65537:TUT65537 UEL65537:UEP65537 UOH65537:UOL65537 UYD65537:UYH65537 VHZ65537:VID65537 VRV65537:VRZ65537 WBR65537:WBV65537 WLN65537:WLR65537 WVJ65537:WVN65537 B131073:F131073 IX131073:JB131073 ST131073:SX131073 ACP131073:ACT131073 AML131073:AMP131073 AWH131073:AWL131073 BGD131073:BGH131073 BPZ131073:BQD131073 BZV131073:BZZ131073 CJR131073:CJV131073 CTN131073:CTR131073 DDJ131073:DDN131073 DNF131073:DNJ131073 DXB131073:DXF131073 EGX131073:EHB131073 EQT131073:EQX131073 FAP131073:FAT131073 FKL131073:FKP131073 FUH131073:FUL131073 GED131073:GEH131073 GNZ131073:GOD131073 GXV131073:GXZ131073 HHR131073:HHV131073 HRN131073:HRR131073 IBJ131073:IBN131073 ILF131073:ILJ131073 IVB131073:IVF131073 JEX131073:JFB131073 JOT131073:JOX131073 JYP131073:JYT131073 KIL131073:KIP131073 KSH131073:KSL131073 LCD131073:LCH131073 LLZ131073:LMD131073 LVV131073:LVZ131073 MFR131073:MFV131073 MPN131073:MPR131073 MZJ131073:MZN131073 NJF131073:NJJ131073 NTB131073:NTF131073 OCX131073:ODB131073 OMT131073:OMX131073 OWP131073:OWT131073 PGL131073:PGP131073 PQH131073:PQL131073 QAD131073:QAH131073 QJZ131073:QKD131073 QTV131073:QTZ131073 RDR131073:RDV131073 RNN131073:RNR131073 RXJ131073:RXN131073 SHF131073:SHJ131073 SRB131073:SRF131073 TAX131073:TBB131073 TKT131073:TKX131073 TUP131073:TUT131073 UEL131073:UEP131073 UOH131073:UOL131073 UYD131073:UYH131073 VHZ131073:VID131073 VRV131073:VRZ131073 WBR131073:WBV131073 WLN131073:WLR131073 WVJ131073:WVN131073 B196609:F196609 IX196609:JB196609 ST196609:SX196609 ACP196609:ACT196609 AML196609:AMP196609 AWH196609:AWL196609 BGD196609:BGH196609 BPZ196609:BQD196609 BZV196609:BZZ196609 CJR196609:CJV196609 CTN196609:CTR196609 DDJ196609:DDN196609 DNF196609:DNJ196609 DXB196609:DXF196609 EGX196609:EHB196609 EQT196609:EQX196609 FAP196609:FAT196609 FKL196609:FKP196609 FUH196609:FUL196609 GED196609:GEH196609 GNZ196609:GOD196609 GXV196609:GXZ196609 HHR196609:HHV196609 HRN196609:HRR196609 IBJ196609:IBN196609 ILF196609:ILJ196609 IVB196609:IVF196609 JEX196609:JFB196609 JOT196609:JOX196609 JYP196609:JYT196609 KIL196609:KIP196609 KSH196609:KSL196609 LCD196609:LCH196609 LLZ196609:LMD196609 LVV196609:LVZ196609 MFR196609:MFV196609 MPN196609:MPR196609 MZJ196609:MZN196609 NJF196609:NJJ196609 NTB196609:NTF196609 OCX196609:ODB196609 OMT196609:OMX196609 OWP196609:OWT196609 PGL196609:PGP196609 PQH196609:PQL196609 QAD196609:QAH196609 QJZ196609:QKD196609 QTV196609:QTZ196609 RDR196609:RDV196609 RNN196609:RNR196609 RXJ196609:RXN196609 SHF196609:SHJ196609 SRB196609:SRF196609 TAX196609:TBB196609 TKT196609:TKX196609 TUP196609:TUT196609 UEL196609:UEP196609 UOH196609:UOL196609 UYD196609:UYH196609 VHZ196609:VID196609 VRV196609:VRZ196609 WBR196609:WBV196609 WLN196609:WLR196609 WVJ196609:WVN196609 B262145:F262145 IX262145:JB262145 ST262145:SX262145 ACP262145:ACT262145 AML262145:AMP262145 AWH262145:AWL262145 BGD262145:BGH262145 BPZ262145:BQD262145 BZV262145:BZZ262145 CJR262145:CJV262145 CTN262145:CTR262145 DDJ262145:DDN262145 DNF262145:DNJ262145 DXB262145:DXF262145 EGX262145:EHB262145 EQT262145:EQX262145 FAP262145:FAT262145 FKL262145:FKP262145 FUH262145:FUL262145 GED262145:GEH262145 GNZ262145:GOD262145 GXV262145:GXZ262145 HHR262145:HHV262145 HRN262145:HRR262145 IBJ262145:IBN262145 ILF262145:ILJ262145 IVB262145:IVF262145 JEX262145:JFB262145 JOT262145:JOX262145 JYP262145:JYT262145 KIL262145:KIP262145 KSH262145:KSL262145 LCD262145:LCH262145 LLZ262145:LMD262145 LVV262145:LVZ262145 MFR262145:MFV262145 MPN262145:MPR262145 MZJ262145:MZN262145 NJF262145:NJJ262145 NTB262145:NTF262145 OCX262145:ODB262145 OMT262145:OMX262145 OWP262145:OWT262145 PGL262145:PGP262145 PQH262145:PQL262145 QAD262145:QAH262145 QJZ262145:QKD262145 QTV262145:QTZ262145 RDR262145:RDV262145 RNN262145:RNR262145 RXJ262145:RXN262145 SHF262145:SHJ262145 SRB262145:SRF262145 TAX262145:TBB262145 TKT262145:TKX262145 TUP262145:TUT262145 UEL262145:UEP262145 UOH262145:UOL262145 UYD262145:UYH262145 VHZ262145:VID262145 VRV262145:VRZ262145 WBR262145:WBV262145 WLN262145:WLR262145 WVJ262145:WVN262145 B327681:F327681 IX327681:JB327681 ST327681:SX327681 ACP327681:ACT327681 AML327681:AMP327681 AWH327681:AWL327681 BGD327681:BGH327681 BPZ327681:BQD327681 BZV327681:BZZ327681 CJR327681:CJV327681 CTN327681:CTR327681 DDJ327681:DDN327681 DNF327681:DNJ327681 DXB327681:DXF327681 EGX327681:EHB327681 EQT327681:EQX327681 FAP327681:FAT327681 FKL327681:FKP327681 FUH327681:FUL327681 GED327681:GEH327681 GNZ327681:GOD327681 GXV327681:GXZ327681 HHR327681:HHV327681 HRN327681:HRR327681 IBJ327681:IBN327681 ILF327681:ILJ327681 IVB327681:IVF327681 JEX327681:JFB327681 JOT327681:JOX327681 JYP327681:JYT327681 KIL327681:KIP327681 KSH327681:KSL327681 LCD327681:LCH327681 LLZ327681:LMD327681 LVV327681:LVZ327681 MFR327681:MFV327681 MPN327681:MPR327681 MZJ327681:MZN327681 NJF327681:NJJ327681 NTB327681:NTF327681 OCX327681:ODB327681 OMT327681:OMX327681 OWP327681:OWT327681 PGL327681:PGP327681 PQH327681:PQL327681 QAD327681:QAH327681 QJZ327681:QKD327681 QTV327681:QTZ327681 RDR327681:RDV327681 RNN327681:RNR327681 RXJ327681:RXN327681 SHF327681:SHJ327681 SRB327681:SRF327681 TAX327681:TBB327681 TKT327681:TKX327681 TUP327681:TUT327681 UEL327681:UEP327681 UOH327681:UOL327681 UYD327681:UYH327681 VHZ327681:VID327681 VRV327681:VRZ327681 WBR327681:WBV327681 WLN327681:WLR327681 WVJ327681:WVN327681 B393217:F393217 IX393217:JB393217 ST393217:SX393217 ACP393217:ACT393217 AML393217:AMP393217 AWH393217:AWL393217 BGD393217:BGH393217 BPZ393217:BQD393217 BZV393217:BZZ393217 CJR393217:CJV393217 CTN393217:CTR393217 DDJ393217:DDN393217 DNF393217:DNJ393217 DXB393217:DXF393217 EGX393217:EHB393217 EQT393217:EQX393217 FAP393217:FAT393217 FKL393217:FKP393217 FUH393217:FUL393217 GED393217:GEH393217 GNZ393217:GOD393217 GXV393217:GXZ393217 HHR393217:HHV393217 HRN393217:HRR393217 IBJ393217:IBN393217 ILF393217:ILJ393217 IVB393217:IVF393217 JEX393217:JFB393217 JOT393217:JOX393217 JYP393217:JYT393217 KIL393217:KIP393217 KSH393217:KSL393217 LCD393217:LCH393217 LLZ393217:LMD393217 LVV393217:LVZ393217 MFR393217:MFV393217 MPN393217:MPR393217 MZJ393217:MZN393217 NJF393217:NJJ393217 NTB393217:NTF393217 OCX393217:ODB393217 OMT393217:OMX393217 OWP393217:OWT393217 PGL393217:PGP393217 PQH393217:PQL393217 QAD393217:QAH393217 QJZ393217:QKD393217 QTV393217:QTZ393217 RDR393217:RDV393217 RNN393217:RNR393217 RXJ393217:RXN393217 SHF393217:SHJ393217 SRB393217:SRF393217 TAX393217:TBB393217 TKT393217:TKX393217 TUP393217:TUT393217 UEL393217:UEP393217 UOH393217:UOL393217 UYD393217:UYH393217 VHZ393217:VID393217 VRV393217:VRZ393217 WBR393217:WBV393217 WLN393217:WLR393217 WVJ393217:WVN393217 B458753:F458753 IX458753:JB458753 ST458753:SX458753 ACP458753:ACT458753 AML458753:AMP458753 AWH458753:AWL458753 BGD458753:BGH458753 BPZ458753:BQD458753 BZV458753:BZZ458753 CJR458753:CJV458753 CTN458753:CTR458753 DDJ458753:DDN458753 DNF458753:DNJ458753 DXB458753:DXF458753 EGX458753:EHB458753 EQT458753:EQX458753 FAP458753:FAT458753 FKL458753:FKP458753 FUH458753:FUL458753 GED458753:GEH458753 GNZ458753:GOD458753 GXV458753:GXZ458753 HHR458753:HHV458753 HRN458753:HRR458753 IBJ458753:IBN458753 ILF458753:ILJ458753 IVB458753:IVF458753 JEX458753:JFB458753 JOT458753:JOX458753 JYP458753:JYT458753 KIL458753:KIP458753 KSH458753:KSL458753 LCD458753:LCH458753 LLZ458753:LMD458753 LVV458753:LVZ458753 MFR458753:MFV458753 MPN458753:MPR458753 MZJ458753:MZN458753 NJF458753:NJJ458753 NTB458753:NTF458753 OCX458753:ODB458753 OMT458753:OMX458753 OWP458753:OWT458753 PGL458753:PGP458753 PQH458753:PQL458753 QAD458753:QAH458753 QJZ458753:QKD458753 QTV458753:QTZ458753 RDR458753:RDV458753 RNN458753:RNR458753 RXJ458753:RXN458753 SHF458753:SHJ458753 SRB458753:SRF458753 TAX458753:TBB458753 TKT458753:TKX458753 TUP458753:TUT458753 UEL458753:UEP458753 UOH458753:UOL458753 UYD458753:UYH458753 VHZ458753:VID458753 VRV458753:VRZ458753 WBR458753:WBV458753 WLN458753:WLR458753 WVJ458753:WVN458753 B524289:F524289 IX524289:JB524289 ST524289:SX524289 ACP524289:ACT524289 AML524289:AMP524289 AWH524289:AWL524289 BGD524289:BGH524289 BPZ524289:BQD524289 BZV524289:BZZ524289 CJR524289:CJV524289 CTN524289:CTR524289 DDJ524289:DDN524289 DNF524289:DNJ524289 DXB524289:DXF524289 EGX524289:EHB524289 EQT524289:EQX524289 FAP524289:FAT524289 FKL524289:FKP524289 FUH524289:FUL524289 GED524289:GEH524289 GNZ524289:GOD524289 GXV524289:GXZ524289 HHR524289:HHV524289 HRN524289:HRR524289 IBJ524289:IBN524289 ILF524289:ILJ524289 IVB524289:IVF524289 JEX524289:JFB524289 JOT524289:JOX524289 JYP524289:JYT524289 KIL524289:KIP524289 KSH524289:KSL524289 LCD524289:LCH524289 LLZ524289:LMD524289 LVV524289:LVZ524289 MFR524289:MFV524289 MPN524289:MPR524289 MZJ524289:MZN524289 NJF524289:NJJ524289 NTB524289:NTF524289 OCX524289:ODB524289 OMT524289:OMX524289 OWP524289:OWT524289 PGL524289:PGP524289 PQH524289:PQL524289 QAD524289:QAH524289 QJZ524289:QKD524289 QTV524289:QTZ524289 RDR524289:RDV524289 RNN524289:RNR524289 RXJ524289:RXN524289 SHF524289:SHJ524289 SRB524289:SRF524289 TAX524289:TBB524289 TKT524289:TKX524289 TUP524289:TUT524289 UEL524289:UEP524289 UOH524289:UOL524289 UYD524289:UYH524289 VHZ524289:VID524289 VRV524289:VRZ524289 WBR524289:WBV524289 WLN524289:WLR524289 WVJ524289:WVN524289 B589825:F589825 IX589825:JB589825 ST589825:SX589825 ACP589825:ACT589825 AML589825:AMP589825 AWH589825:AWL589825 BGD589825:BGH589825 BPZ589825:BQD589825 BZV589825:BZZ589825 CJR589825:CJV589825 CTN589825:CTR589825 DDJ589825:DDN589825 DNF589825:DNJ589825 DXB589825:DXF589825 EGX589825:EHB589825 EQT589825:EQX589825 FAP589825:FAT589825 FKL589825:FKP589825 FUH589825:FUL589825 GED589825:GEH589825 GNZ589825:GOD589825 GXV589825:GXZ589825 HHR589825:HHV589825 HRN589825:HRR589825 IBJ589825:IBN589825 ILF589825:ILJ589825 IVB589825:IVF589825 JEX589825:JFB589825 JOT589825:JOX589825 JYP589825:JYT589825 KIL589825:KIP589825 KSH589825:KSL589825 LCD589825:LCH589825 LLZ589825:LMD589825 LVV589825:LVZ589825 MFR589825:MFV589825 MPN589825:MPR589825 MZJ589825:MZN589825 NJF589825:NJJ589825 NTB589825:NTF589825 OCX589825:ODB589825 OMT589825:OMX589825 OWP589825:OWT589825 PGL589825:PGP589825 PQH589825:PQL589825 QAD589825:QAH589825 QJZ589825:QKD589825 QTV589825:QTZ589825 RDR589825:RDV589825 RNN589825:RNR589825 RXJ589825:RXN589825 SHF589825:SHJ589825 SRB589825:SRF589825 TAX589825:TBB589825 TKT589825:TKX589825 TUP589825:TUT589825 UEL589825:UEP589825 UOH589825:UOL589825 UYD589825:UYH589825 VHZ589825:VID589825 VRV589825:VRZ589825 WBR589825:WBV589825 WLN589825:WLR589825 WVJ589825:WVN589825 B655361:F655361 IX655361:JB655361 ST655361:SX655361 ACP655361:ACT655361 AML655361:AMP655361 AWH655361:AWL655361 BGD655361:BGH655361 BPZ655361:BQD655361 BZV655361:BZZ655361 CJR655361:CJV655361 CTN655361:CTR655361 DDJ655361:DDN655361 DNF655361:DNJ655361 DXB655361:DXF655361 EGX655361:EHB655361 EQT655361:EQX655361 FAP655361:FAT655361 FKL655361:FKP655361 FUH655361:FUL655361 GED655361:GEH655361 GNZ655361:GOD655361 GXV655361:GXZ655361 HHR655361:HHV655361 HRN655361:HRR655361 IBJ655361:IBN655361 ILF655361:ILJ655361 IVB655361:IVF655361 JEX655361:JFB655361 JOT655361:JOX655361 JYP655361:JYT655361 KIL655361:KIP655361 KSH655361:KSL655361 LCD655361:LCH655361 LLZ655361:LMD655361 LVV655361:LVZ655361 MFR655361:MFV655361 MPN655361:MPR655361 MZJ655361:MZN655361 NJF655361:NJJ655361 NTB655361:NTF655361 OCX655361:ODB655361 OMT655361:OMX655361 OWP655361:OWT655361 PGL655361:PGP655361 PQH655361:PQL655361 QAD655361:QAH655361 QJZ655361:QKD655361 QTV655361:QTZ655361 RDR655361:RDV655361 RNN655361:RNR655361 RXJ655361:RXN655361 SHF655361:SHJ655361 SRB655361:SRF655361 TAX655361:TBB655361 TKT655361:TKX655361 TUP655361:TUT655361 UEL655361:UEP655361 UOH655361:UOL655361 UYD655361:UYH655361 VHZ655361:VID655361 VRV655361:VRZ655361 WBR655361:WBV655361 WLN655361:WLR655361 WVJ655361:WVN655361 B720897:F720897 IX720897:JB720897 ST720897:SX720897 ACP720897:ACT720897 AML720897:AMP720897 AWH720897:AWL720897 BGD720897:BGH720897 BPZ720897:BQD720897 BZV720897:BZZ720897 CJR720897:CJV720897 CTN720897:CTR720897 DDJ720897:DDN720897 DNF720897:DNJ720897 DXB720897:DXF720897 EGX720897:EHB720897 EQT720897:EQX720897 FAP720897:FAT720897 FKL720897:FKP720897 FUH720897:FUL720897 GED720897:GEH720897 GNZ720897:GOD720897 GXV720897:GXZ720897 HHR720897:HHV720897 HRN720897:HRR720897 IBJ720897:IBN720897 ILF720897:ILJ720897 IVB720897:IVF720897 JEX720897:JFB720897 JOT720897:JOX720897 JYP720897:JYT720897 KIL720897:KIP720897 KSH720897:KSL720897 LCD720897:LCH720897 LLZ720897:LMD720897 LVV720897:LVZ720897 MFR720897:MFV720897 MPN720897:MPR720897 MZJ720897:MZN720897 NJF720897:NJJ720897 NTB720897:NTF720897 OCX720897:ODB720897 OMT720897:OMX720897 OWP720897:OWT720897 PGL720897:PGP720897 PQH720897:PQL720897 QAD720897:QAH720897 QJZ720897:QKD720897 QTV720897:QTZ720897 RDR720897:RDV720897 RNN720897:RNR720897 RXJ720897:RXN720897 SHF720897:SHJ720897 SRB720897:SRF720897 TAX720897:TBB720897 TKT720897:TKX720897 TUP720897:TUT720897 UEL720897:UEP720897 UOH720897:UOL720897 UYD720897:UYH720897 VHZ720897:VID720897 VRV720897:VRZ720897 WBR720897:WBV720897 WLN720897:WLR720897 WVJ720897:WVN720897 B786433:F786433 IX786433:JB786433 ST786433:SX786433 ACP786433:ACT786433 AML786433:AMP786433 AWH786433:AWL786433 BGD786433:BGH786433 BPZ786433:BQD786433 BZV786433:BZZ786433 CJR786433:CJV786433 CTN786433:CTR786433 DDJ786433:DDN786433 DNF786433:DNJ786433 DXB786433:DXF786433 EGX786433:EHB786433 EQT786433:EQX786433 FAP786433:FAT786433 FKL786433:FKP786433 FUH786433:FUL786433 GED786433:GEH786433 GNZ786433:GOD786433 GXV786433:GXZ786433 HHR786433:HHV786433 HRN786433:HRR786433 IBJ786433:IBN786433 ILF786433:ILJ786433 IVB786433:IVF786433 JEX786433:JFB786433 JOT786433:JOX786433 JYP786433:JYT786433 KIL786433:KIP786433 KSH786433:KSL786433 LCD786433:LCH786433 LLZ786433:LMD786433 LVV786433:LVZ786433 MFR786433:MFV786433 MPN786433:MPR786433 MZJ786433:MZN786433 NJF786433:NJJ786433 NTB786433:NTF786433 OCX786433:ODB786433 OMT786433:OMX786433 OWP786433:OWT786433 PGL786433:PGP786433 PQH786433:PQL786433 QAD786433:QAH786433 QJZ786433:QKD786433 QTV786433:QTZ786433 RDR786433:RDV786433 RNN786433:RNR786433 RXJ786433:RXN786433 SHF786433:SHJ786433 SRB786433:SRF786433 TAX786433:TBB786433 TKT786433:TKX786433 TUP786433:TUT786433 UEL786433:UEP786433 UOH786433:UOL786433 UYD786433:UYH786433 VHZ786433:VID786433 VRV786433:VRZ786433 WBR786433:WBV786433 WLN786433:WLR786433 WVJ786433:WVN786433 B851969:F851969 IX851969:JB851969 ST851969:SX851969 ACP851969:ACT851969 AML851969:AMP851969 AWH851969:AWL851969 BGD851969:BGH851969 BPZ851969:BQD851969 BZV851969:BZZ851969 CJR851969:CJV851969 CTN851969:CTR851969 DDJ851969:DDN851969 DNF851969:DNJ851969 DXB851969:DXF851969 EGX851969:EHB851969 EQT851969:EQX851969 FAP851969:FAT851969 FKL851969:FKP851969 FUH851969:FUL851969 GED851969:GEH851969 GNZ851969:GOD851969 GXV851969:GXZ851969 HHR851969:HHV851969 HRN851969:HRR851969 IBJ851969:IBN851969 ILF851969:ILJ851969 IVB851969:IVF851969 JEX851969:JFB851969 JOT851969:JOX851969 JYP851969:JYT851969 KIL851969:KIP851969 KSH851969:KSL851969 LCD851969:LCH851969 LLZ851969:LMD851969 LVV851969:LVZ851969 MFR851969:MFV851969 MPN851969:MPR851969 MZJ851969:MZN851969 NJF851969:NJJ851969 NTB851969:NTF851969 OCX851969:ODB851969 OMT851969:OMX851969 OWP851969:OWT851969 PGL851969:PGP851969 PQH851969:PQL851969 QAD851969:QAH851969 QJZ851969:QKD851969 QTV851969:QTZ851969 RDR851969:RDV851969 RNN851969:RNR851969 RXJ851969:RXN851969 SHF851969:SHJ851969 SRB851969:SRF851969 TAX851969:TBB851969 TKT851969:TKX851969 TUP851969:TUT851969 UEL851969:UEP851969 UOH851969:UOL851969 UYD851969:UYH851969 VHZ851969:VID851969 VRV851969:VRZ851969 WBR851969:WBV851969 WLN851969:WLR851969 WVJ851969:WVN851969 B917505:F917505 IX917505:JB917505 ST917505:SX917505 ACP917505:ACT917505 AML917505:AMP917505 AWH917505:AWL917505 BGD917505:BGH917505 BPZ917505:BQD917505 BZV917505:BZZ917505 CJR917505:CJV917505 CTN917505:CTR917505 DDJ917505:DDN917505 DNF917505:DNJ917505 DXB917505:DXF917505 EGX917505:EHB917505 EQT917505:EQX917505 FAP917505:FAT917505 FKL917505:FKP917505 FUH917505:FUL917505 GED917505:GEH917505 GNZ917505:GOD917505 GXV917505:GXZ917505 HHR917505:HHV917505 HRN917505:HRR917505 IBJ917505:IBN917505 ILF917505:ILJ917505 IVB917505:IVF917505 JEX917505:JFB917505 JOT917505:JOX917505 JYP917505:JYT917505 KIL917505:KIP917505 KSH917505:KSL917505 LCD917505:LCH917505 LLZ917505:LMD917505 LVV917505:LVZ917505 MFR917505:MFV917505 MPN917505:MPR917505 MZJ917505:MZN917505 NJF917505:NJJ917505 NTB917505:NTF917505 OCX917505:ODB917505 OMT917505:OMX917505 OWP917505:OWT917505 PGL917505:PGP917505 PQH917505:PQL917505 QAD917505:QAH917505 QJZ917505:QKD917505 QTV917505:QTZ917505 RDR917505:RDV917505 RNN917505:RNR917505 RXJ917505:RXN917505 SHF917505:SHJ917505 SRB917505:SRF917505 TAX917505:TBB917505 TKT917505:TKX917505 TUP917505:TUT917505 UEL917505:UEP917505 UOH917505:UOL917505 UYD917505:UYH917505 VHZ917505:VID917505 VRV917505:VRZ917505 WBR917505:WBV917505 WLN917505:WLR917505 WVJ917505:WVN917505 B983041:F983041 IX983041:JB983041 ST983041:SX983041 ACP983041:ACT983041 AML983041:AMP983041 AWH983041:AWL983041 BGD983041:BGH983041 BPZ983041:BQD983041 BZV983041:BZZ983041 CJR983041:CJV983041 CTN983041:CTR983041 DDJ983041:DDN983041 DNF983041:DNJ983041 DXB983041:DXF983041 EGX983041:EHB983041 EQT983041:EQX983041 FAP983041:FAT983041 FKL983041:FKP983041 FUH983041:FUL983041 GED983041:GEH983041 GNZ983041:GOD983041 GXV983041:GXZ983041 HHR983041:HHV983041 HRN983041:HRR983041 IBJ983041:IBN983041 ILF983041:ILJ983041 IVB983041:IVF983041 JEX983041:JFB983041 JOT983041:JOX983041 JYP983041:JYT983041 KIL983041:KIP983041 KSH983041:KSL983041 LCD983041:LCH983041 LLZ983041:LMD983041 LVV983041:LVZ983041 MFR983041:MFV983041 MPN983041:MPR983041 MZJ983041:MZN983041 NJF983041:NJJ983041 NTB983041:NTF983041 OCX983041:ODB983041 OMT983041:OMX983041 OWP983041:OWT983041 PGL983041:PGP983041 PQH983041:PQL983041 QAD983041:QAH983041 QJZ983041:QKD983041 QTV983041:QTZ983041 RDR983041:RDV983041 RNN983041:RNR983041 RXJ983041:RXN983041 SHF983041:SHJ983041 SRB983041:SRF983041 TAX983041:TBB983041 TKT983041:TKX983041 TUP983041:TUT983041 UEL983041:UEP983041 UOH983041:UOL983041 UYD983041:UYH983041 VHZ983041:VID983041 VRV983041:VRZ983041 WBR983041:WBV983041 WLN983041:WLR983041 WVJ983041:WVN983041"/>
  </dataValidations>
  <pageMargins left="0.75" right="0.75" top="1" bottom="1" header="0" footer="0"/>
  <pageSetup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O72"/>
  <sheetViews>
    <sheetView showGridLines="0" topLeftCell="A31" workbookViewId="0">
      <selection activeCell="B69" sqref="B69"/>
    </sheetView>
  </sheetViews>
  <sheetFormatPr baseColWidth="10" defaultRowHeight="12.75" x14ac:dyDescent="0.2"/>
  <cols>
    <col min="1" max="1" width="31.140625" customWidth="1"/>
    <col min="2" max="2" width="11.7109375" customWidth="1"/>
    <col min="4" max="4" width="3.7109375" customWidth="1"/>
    <col min="7" max="7" width="3.7109375" customWidth="1"/>
    <col min="10" max="10" width="3.7109375" customWidth="1"/>
    <col min="13" max="13" width="3.7109375" customWidth="1"/>
  </cols>
  <sheetData>
    <row r="1" spans="1:15" ht="20.25" x14ac:dyDescent="0.3">
      <c r="A1" s="63" t="s">
        <v>275</v>
      </c>
      <c r="B1" s="63"/>
      <c r="C1" s="63"/>
      <c r="D1" s="63"/>
      <c r="E1" s="63"/>
      <c r="F1" s="63"/>
      <c r="G1" s="63"/>
      <c r="H1" s="63"/>
      <c r="I1" s="63"/>
      <c r="J1" s="63"/>
      <c r="K1" s="63"/>
      <c r="L1" s="63"/>
      <c r="M1" s="63"/>
      <c r="N1" s="63"/>
      <c r="O1" s="63"/>
    </row>
    <row r="2" spans="1:15" s="298" customFormat="1" ht="18" x14ac:dyDescent="0.25">
      <c r="A2" s="573" t="s">
        <v>483</v>
      </c>
      <c r="B2" s="569" t="s">
        <v>436</v>
      </c>
      <c r="C2" s="570"/>
      <c r="D2" s="396"/>
      <c r="E2" s="569" t="s">
        <v>437</v>
      </c>
      <c r="F2" s="570"/>
      <c r="G2" s="396"/>
      <c r="H2" s="569" t="s">
        <v>438</v>
      </c>
      <c r="I2" s="570"/>
      <c r="J2" s="396"/>
      <c r="K2" s="569" t="s">
        <v>439</v>
      </c>
      <c r="L2" s="570"/>
      <c r="M2" s="396"/>
      <c r="N2" s="569" t="s">
        <v>440</v>
      </c>
      <c r="O2" s="570"/>
    </row>
    <row r="3" spans="1:15" ht="21.75" customHeight="1" x14ac:dyDescent="0.2">
      <c r="A3" s="574"/>
      <c r="B3" s="395" t="s">
        <v>632</v>
      </c>
      <c r="C3" s="395" t="s">
        <v>633</v>
      </c>
      <c r="D3" s="395"/>
      <c r="E3" s="395" t="s">
        <v>632</v>
      </c>
      <c r="F3" s="395" t="s">
        <v>633</v>
      </c>
      <c r="G3" s="395"/>
      <c r="H3" s="395" t="s">
        <v>632</v>
      </c>
      <c r="I3" s="395" t="s">
        <v>633</v>
      </c>
      <c r="J3" s="395"/>
      <c r="K3" s="395" t="s">
        <v>632</v>
      </c>
      <c r="L3" s="395" t="s">
        <v>633</v>
      </c>
      <c r="M3" s="395"/>
      <c r="N3" s="395" t="s">
        <v>632</v>
      </c>
      <c r="O3" s="395" t="s">
        <v>633</v>
      </c>
    </row>
    <row r="4" spans="1:15" x14ac:dyDescent="0.2">
      <c r="A4" s="35" t="s">
        <v>278</v>
      </c>
      <c r="B4" s="393"/>
      <c r="C4" s="393"/>
      <c r="D4" s="393"/>
      <c r="E4" s="94"/>
      <c r="F4" s="94"/>
      <c r="G4" s="94"/>
      <c r="H4" s="94"/>
      <c r="I4" s="94"/>
      <c r="J4" s="94"/>
      <c r="K4" s="94"/>
      <c r="L4" s="94"/>
      <c r="M4" s="94"/>
      <c r="N4" s="94"/>
      <c r="O4" s="94"/>
    </row>
    <row r="5" spans="1:15" x14ac:dyDescent="0.2">
      <c r="A5" s="35" t="s">
        <v>279</v>
      </c>
      <c r="B5" s="393"/>
      <c r="C5" s="393"/>
      <c r="D5" s="393"/>
      <c r="E5" s="94"/>
      <c r="F5" s="94"/>
      <c r="G5" s="94"/>
      <c r="H5" s="94"/>
      <c r="I5" s="94"/>
      <c r="J5" s="94"/>
      <c r="K5" s="94"/>
      <c r="L5" s="94"/>
      <c r="M5" s="94"/>
      <c r="N5" s="94"/>
      <c r="O5" s="94"/>
    </row>
    <row r="6" spans="1:15" x14ac:dyDescent="0.2">
      <c r="A6" s="35"/>
      <c r="B6" s="393"/>
      <c r="C6" s="393"/>
      <c r="D6" s="393"/>
      <c r="E6" s="94"/>
      <c r="F6" s="94"/>
      <c r="G6" s="94"/>
      <c r="H6" s="94"/>
      <c r="I6" s="94"/>
      <c r="J6" s="94"/>
      <c r="K6" s="94"/>
      <c r="L6" s="94"/>
      <c r="M6" s="94"/>
      <c r="N6" s="94"/>
      <c r="O6" s="94"/>
    </row>
    <row r="7" spans="1:15" x14ac:dyDescent="0.2">
      <c r="A7" s="35" t="s">
        <v>280</v>
      </c>
      <c r="B7" s="393"/>
      <c r="C7" s="393"/>
      <c r="D7" s="393"/>
      <c r="E7" s="94"/>
      <c r="F7" s="94"/>
      <c r="G7" s="94"/>
      <c r="H7" s="94"/>
      <c r="I7" s="94"/>
      <c r="J7" s="94"/>
      <c r="K7" s="94"/>
      <c r="L7" s="94"/>
      <c r="M7" s="94"/>
      <c r="N7" s="94"/>
      <c r="O7" s="94"/>
    </row>
    <row r="8" spans="1:15" x14ac:dyDescent="0.2">
      <c r="A8" s="35" t="s">
        <v>281</v>
      </c>
      <c r="B8" s="393"/>
      <c r="C8" s="393"/>
      <c r="D8" s="393"/>
      <c r="E8" s="94"/>
      <c r="F8" s="94"/>
      <c r="G8" s="94"/>
      <c r="H8" s="94"/>
      <c r="I8" s="94"/>
      <c r="J8" s="94"/>
      <c r="K8" s="94"/>
      <c r="L8" s="94"/>
      <c r="M8" s="94"/>
      <c r="N8" s="94"/>
      <c r="O8" s="94"/>
    </row>
    <row r="9" spans="1:15" x14ac:dyDescent="0.2">
      <c r="A9" s="35"/>
      <c r="B9" s="393"/>
      <c r="C9" s="393"/>
      <c r="D9" s="393"/>
      <c r="E9" s="94"/>
      <c r="F9" s="94"/>
      <c r="G9" s="94"/>
      <c r="H9" s="94"/>
      <c r="I9" s="94"/>
      <c r="J9" s="94"/>
      <c r="K9" s="94"/>
      <c r="L9" s="94"/>
      <c r="M9" s="94"/>
      <c r="N9" s="94"/>
      <c r="O9" s="94"/>
    </row>
    <row r="10" spans="1:15" x14ac:dyDescent="0.2">
      <c r="A10" s="36" t="s">
        <v>282</v>
      </c>
      <c r="B10" s="393"/>
      <c r="C10" s="393"/>
      <c r="D10" s="393"/>
      <c r="E10" s="94"/>
      <c r="F10" s="94"/>
      <c r="G10" s="94"/>
      <c r="H10" s="94"/>
      <c r="I10" s="94"/>
      <c r="J10" s="94"/>
      <c r="K10" s="94"/>
      <c r="L10" s="94"/>
      <c r="M10" s="94"/>
      <c r="N10" s="94"/>
      <c r="O10" s="94"/>
    </row>
    <row r="11" spans="1:15" x14ac:dyDescent="0.2">
      <c r="A11" s="35" t="s">
        <v>283</v>
      </c>
      <c r="B11" s="393"/>
      <c r="C11" s="393"/>
      <c r="D11" s="393"/>
      <c r="E11" s="94"/>
      <c r="F11" s="94"/>
      <c r="G11" s="94"/>
      <c r="H11" s="94"/>
      <c r="I11" s="94"/>
      <c r="J11" s="94"/>
      <c r="K11" s="94"/>
      <c r="L11" s="94"/>
      <c r="M11" s="94"/>
      <c r="N11" s="94"/>
      <c r="O11" s="94"/>
    </row>
    <row r="12" spans="1:15" x14ac:dyDescent="0.2">
      <c r="A12" s="36" t="s">
        <v>284</v>
      </c>
      <c r="B12" s="393"/>
      <c r="C12" s="393"/>
      <c r="D12" s="393"/>
      <c r="E12" s="94"/>
      <c r="F12" s="94"/>
      <c r="G12" s="94"/>
      <c r="H12" s="94"/>
      <c r="I12" s="94"/>
      <c r="J12" s="94"/>
      <c r="K12" s="94"/>
      <c r="L12" s="94"/>
      <c r="M12" s="94"/>
      <c r="N12" s="94"/>
      <c r="O12" s="94"/>
    </row>
    <row r="13" spans="1:15" x14ac:dyDescent="0.2">
      <c r="A13" s="217" t="s">
        <v>285</v>
      </c>
      <c r="B13" s="393"/>
      <c r="C13" s="393"/>
      <c r="D13" s="393"/>
      <c r="E13" s="94"/>
      <c r="F13" s="94"/>
      <c r="G13" s="94"/>
      <c r="H13" s="94"/>
      <c r="I13" s="94"/>
      <c r="J13" s="94"/>
      <c r="K13" s="94"/>
      <c r="L13" s="94"/>
      <c r="M13" s="94"/>
      <c r="N13" s="94"/>
      <c r="O13" s="94"/>
    </row>
    <row r="14" spans="1:15" x14ac:dyDescent="0.2">
      <c r="A14" s="35"/>
      <c r="B14" s="393"/>
      <c r="C14" s="393"/>
      <c r="D14" s="393"/>
      <c r="E14" s="94"/>
      <c r="F14" s="94"/>
      <c r="G14" s="94"/>
      <c r="H14" s="94"/>
      <c r="I14" s="94"/>
      <c r="J14" s="94"/>
      <c r="K14" s="94"/>
      <c r="L14" s="94"/>
      <c r="M14" s="94"/>
      <c r="N14" s="94"/>
      <c r="O14" s="94"/>
    </row>
    <row r="15" spans="1:15" x14ac:dyDescent="0.2">
      <c r="A15" s="217" t="s">
        <v>286</v>
      </c>
      <c r="B15" s="393"/>
      <c r="C15" s="393"/>
      <c r="D15" s="393"/>
      <c r="E15" s="94"/>
      <c r="F15" s="94"/>
      <c r="G15" s="94"/>
      <c r="H15" s="94"/>
      <c r="I15" s="94"/>
      <c r="J15" s="94"/>
      <c r="K15" s="94"/>
      <c r="L15" s="94"/>
      <c r="M15" s="94"/>
      <c r="N15" s="94"/>
      <c r="O15" s="94"/>
    </row>
    <row r="16" spans="1:15" x14ac:dyDescent="0.2">
      <c r="A16" s="35" t="s">
        <v>283</v>
      </c>
      <c r="B16" s="393"/>
      <c r="C16" s="393"/>
      <c r="D16" s="393"/>
      <c r="E16" s="94"/>
      <c r="F16" s="94"/>
      <c r="G16" s="94"/>
      <c r="H16" s="94"/>
      <c r="I16" s="94"/>
      <c r="J16" s="94"/>
      <c r="K16" s="94"/>
      <c r="L16" s="94"/>
      <c r="M16" s="94"/>
      <c r="N16" s="94"/>
      <c r="O16" s="94"/>
    </row>
    <row r="17" spans="1:15" x14ac:dyDescent="0.2">
      <c r="A17" s="35" t="s">
        <v>284</v>
      </c>
      <c r="B17" s="393"/>
      <c r="C17" s="393"/>
      <c r="D17" s="393"/>
      <c r="E17" s="94"/>
      <c r="F17" s="94"/>
      <c r="G17" s="94"/>
      <c r="H17" s="94"/>
      <c r="I17" s="94"/>
      <c r="J17" s="94"/>
      <c r="K17" s="94"/>
      <c r="L17" s="94"/>
      <c r="M17" s="94"/>
      <c r="N17" s="94"/>
      <c r="O17" s="94"/>
    </row>
    <row r="18" spans="1:15" x14ac:dyDescent="0.2">
      <c r="A18" s="35" t="s">
        <v>285</v>
      </c>
      <c r="B18" s="393"/>
      <c r="C18" s="393"/>
      <c r="D18" s="393"/>
      <c r="E18" s="94"/>
      <c r="F18" s="94"/>
      <c r="G18" s="94"/>
      <c r="H18" s="94"/>
      <c r="I18" s="94"/>
      <c r="J18" s="94"/>
      <c r="K18" s="94"/>
      <c r="L18" s="94"/>
      <c r="M18" s="94"/>
      <c r="N18" s="94"/>
      <c r="O18" s="94"/>
    </row>
    <row r="19" spans="1:15" x14ac:dyDescent="0.2">
      <c r="A19" s="35"/>
      <c r="B19" s="393"/>
      <c r="C19" s="393"/>
      <c r="D19" s="393"/>
      <c r="E19" s="94"/>
      <c r="F19" s="94"/>
      <c r="G19" s="94"/>
      <c r="H19" s="94"/>
      <c r="I19" s="94"/>
      <c r="J19" s="94"/>
      <c r="K19" s="94"/>
      <c r="L19" s="94"/>
      <c r="M19" s="94"/>
      <c r="N19" s="94"/>
      <c r="O19" s="94"/>
    </row>
    <row r="20" spans="1:15" x14ac:dyDescent="0.2">
      <c r="A20" s="35" t="s">
        <v>287</v>
      </c>
      <c r="B20" s="393"/>
      <c r="C20" s="393"/>
      <c r="D20" s="393"/>
      <c r="E20" s="94"/>
      <c r="F20" s="94"/>
      <c r="G20" s="94"/>
      <c r="H20" s="94"/>
      <c r="I20" s="94"/>
      <c r="J20" s="94"/>
      <c r="K20" s="94"/>
      <c r="L20" s="94"/>
      <c r="M20" s="94"/>
      <c r="N20" s="94"/>
      <c r="O20" s="94"/>
    </row>
    <row r="21" spans="1:15" x14ac:dyDescent="0.2">
      <c r="A21" s="35" t="s">
        <v>284</v>
      </c>
      <c r="B21" s="393"/>
      <c r="C21" s="393"/>
      <c r="D21" s="393"/>
      <c r="E21" s="94"/>
      <c r="F21" s="94"/>
      <c r="G21" s="94"/>
      <c r="H21" s="94"/>
      <c r="I21" s="94"/>
      <c r="J21" s="94"/>
      <c r="K21" s="94"/>
      <c r="L21" s="94"/>
      <c r="M21" s="94"/>
      <c r="N21" s="94"/>
      <c r="O21" s="94"/>
    </row>
    <row r="22" spans="1:15" x14ac:dyDescent="0.2">
      <c r="A22" s="35" t="s">
        <v>285</v>
      </c>
      <c r="B22" s="393"/>
      <c r="C22" s="393"/>
      <c r="D22" s="393"/>
      <c r="E22" s="94"/>
      <c r="F22" s="94"/>
      <c r="G22" s="94"/>
      <c r="H22" s="94"/>
      <c r="I22" s="94"/>
      <c r="J22" s="94"/>
      <c r="K22" s="94"/>
      <c r="L22" s="94"/>
      <c r="M22" s="94"/>
      <c r="N22" s="94"/>
      <c r="O22" s="94"/>
    </row>
    <row r="23" spans="1:15" x14ac:dyDescent="0.2">
      <c r="A23" s="35"/>
      <c r="B23" s="393"/>
      <c r="C23" s="393"/>
      <c r="D23" s="393"/>
      <c r="E23" s="94"/>
      <c r="F23" s="94"/>
      <c r="G23" s="94"/>
      <c r="H23" s="94"/>
      <c r="I23" s="94"/>
      <c r="J23" s="94"/>
      <c r="K23" s="94"/>
      <c r="L23" s="94"/>
      <c r="M23" s="94"/>
      <c r="N23" s="94"/>
      <c r="O23" s="94"/>
    </row>
    <row r="24" spans="1:15" x14ac:dyDescent="0.2">
      <c r="A24" s="35" t="s">
        <v>288</v>
      </c>
      <c r="B24" s="393"/>
      <c r="C24" s="393"/>
      <c r="D24" s="393"/>
      <c r="E24" s="94"/>
      <c r="F24" s="94"/>
      <c r="G24" s="94"/>
      <c r="H24" s="94"/>
      <c r="I24" s="94"/>
      <c r="J24" s="94"/>
      <c r="K24" s="94"/>
      <c r="L24" s="94"/>
      <c r="M24" s="94"/>
      <c r="N24" s="94"/>
      <c r="O24" s="94"/>
    </row>
    <row r="25" spans="1:15" x14ac:dyDescent="0.2">
      <c r="A25" s="35" t="s">
        <v>289</v>
      </c>
      <c r="B25" s="393"/>
      <c r="C25" s="393"/>
      <c r="D25" s="393"/>
      <c r="E25" s="94"/>
      <c r="F25" s="94"/>
      <c r="G25" s="94"/>
      <c r="H25" s="94"/>
      <c r="I25" s="94"/>
      <c r="J25" s="94"/>
      <c r="K25" s="94"/>
      <c r="L25" s="94"/>
      <c r="M25" s="94"/>
      <c r="N25" s="94"/>
      <c r="O25" s="94"/>
    </row>
    <row r="26" spans="1:15" x14ac:dyDescent="0.2">
      <c r="A26" s="35" t="s">
        <v>285</v>
      </c>
      <c r="B26" s="393"/>
      <c r="C26" s="393"/>
      <c r="D26" s="393"/>
      <c r="E26" s="94"/>
      <c r="F26" s="94"/>
      <c r="G26" s="94"/>
      <c r="H26" s="94"/>
      <c r="I26" s="94"/>
      <c r="J26" s="94"/>
      <c r="K26" s="94"/>
      <c r="L26" s="94"/>
      <c r="M26" s="94"/>
      <c r="N26" s="94"/>
      <c r="O26" s="94"/>
    </row>
    <row r="27" spans="1:15" x14ac:dyDescent="0.2">
      <c r="A27" s="35"/>
      <c r="B27" s="393"/>
      <c r="C27" s="393"/>
      <c r="D27" s="393"/>
      <c r="E27" s="94"/>
      <c r="F27" s="94"/>
      <c r="G27" s="94"/>
      <c r="H27" s="94"/>
      <c r="I27" s="94"/>
      <c r="J27" s="94"/>
      <c r="K27" s="94"/>
      <c r="L27" s="94"/>
      <c r="M27" s="94"/>
      <c r="N27" s="94"/>
      <c r="O27" s="94"/>
    </row>
    <row r="28" spans="1:15" x14ac:dyDescent="0.2">
      <c r="A28" s="35" t="s">
        <v>290</v>
      </c>
      <c r="B28" s="393"/>
      <c r="C28" s="393"/>
      <c r="D28" s="393"/>
      <c r="E28" s="94"/>
      <c r="F28" s="94"/>
      <c r="G28" s="94"/>
      <c r="H28" s="94"/>
      <c r="I28" s="94"/>
      <c r="J28" s="94"/>
      <c r="K28" s="94"/>
      <c r="L28" s="94"/>
      <c r="M28" s="94"/>
      <c r="N28" s="94"/>
      <c r="O28" s="94"/>
    </row>
    <row r="29" spans="1:15" x14ac:dyDescent="0.2">
      <c r="A29" s="35" t="s">
        <v>285</v>
      </c>
      <c r="B29" s="393"/>
      <c r="C29" s="393"/>
      <c r="D29" s="393"/>
      <c r="E29" s="94"/>
      <c r="F29" s="94"/>
      <c r="G29" s="94"/>
      <c r="H29" s="94"/>
      <c r="I29" s="94"/>
      <c r="J29" s="94"/>
      <c r="K29" s="94"/>
      <c r="L29" s="94"/>
      <c r="M29" s="94"/>
      <c r="N29" s="94"/>
      <c r="O29" s="94"/>
    </row>
    <row r="30" spans="1:15" x14ac:dyDescent="0.2">
      <c r="A30" s="35"/>
      <c r="B30" s="393"/>
      <c r="C30" s="393"/>
      <c r="D30" s="393"/>
      <c r="E30" s="94"/>
      <c r="F30" s="94"/>
      <c r="G30" s="94"/>
      <c r="H30" s="94"/>
      <c r="I30" s="94"/>
      <c r="J30" s="94"/>
      <c r="K30" s="94"/>
      <c r="L30" s="94"/>
      <c r="M30" s="94"/>
      <c r="N30" s="94"/>
      <c r="O30" s="94"/>
    </row>
    <row r="31" spans="1:15" x14ac:dyDescent="0.2">
      <c r="A31" s="35" t="s">
        <v>291</v>
      </c>
      <c r="B31" s="393"/>
      <c r="C31" s="393"/>
      <c r="D31" s="393"/>
      <c r="E31" s="94"/>
      <c r="F31" s="94"/>
      <c r="G31" s="94"/>
      <c r="H31" s="94"/>
      <c r="I31" s="94"/>
      <c r="J31" s="94"/>
      <c r="K31" s="94"/>
      <c r="L31" s="94"/>
      <c r="M31" s="94"/>
      <c r="N31" s="94"/>
      <c r="O31" s="94"/>
    </row>
    <row r="32" spans="1:15" x14ac:dyDescent="0.2">
      <c r="A32" s="35" t="s">
        <v>292</v>
      </c>
      <c r="B32" s="393"/>
      <c r="C32" s="393"/>
      <c r="D32" s="393"/>
      <c r="E32" s="94"/>
      <c r="F32" s="94"/>
      <c r="G32" s="94"/>
      <c r="H32" s="94"/>
      <c r="I32" s="94"/>
      <c r="J32" s="94"/>
      <c r="K32" s="94"/>
      <c r="L32" s="94"/>
      <c r="M32" s="94"/>
      <c r="N32" s="94"/>
      <c r="O32" s="94"/>
    </row>
    <row r="33" spans="1:15" x14ac:dyDescent="0.2">
      <c r="A33" s="35"/>
      <c r="B33" s="393"/>
      <c r="C33" s="393"/>
      <c r="D33" s="393"/>
      <c r="E33" s="94"/>
      <c r="F33" s="94"/>
      <c r="G33" s="94"/>
      <c r="H33" s="94"/>
      <c r="I33" s="94"/>
      <c r="J33" s="94"/>
      <c r="K33" s="94"/>
      <c r="L33" s="94"/>
      <c r="M33" s="94"/>
      <c r="N33" s="94"/>
      <c r="O33" s="94"/>
    </row>
    <row r="34" spans="1:15" s="474" customFormat="1" ht="15" x14ac:dyDescent="0.2">
      <c r="A34" s="472" t="s">
        <v>293</v>
      </c>
      <c r="B34" s="473">
        <f>SUM(B4:B33)</f>
        <v>0</v>
      </c>
      <c r="C34" s="473">
        <f>SUM(C4:C33)</f>
        <v>0</v>
      </c>
      <c r="D34" s="473"/>
      <c r="E34" s="473">
        <f>SUM(E4:E33)</f>
        <v>0</v>
      </c>
      <c r="F34" s="473">
        <f>SUM(F4:F33)</f>
        <v>0</v>
      </c>
      <c r="G34" s="473"/>
      <c r="H34" s="473">
        <f>SUM(H4:H33)</f>
        <v>0</v>
      </c>
      <c r="I34" s="473">
        <f>SUM(I4:I33)</f>
        <v>0</v>
      </c>
      <c r="J34" s="473"/>
      <c r="K34" s="473">
        <f>SUM(K4:K33)</f>
        <v>0</v>
      </c>
      <c r="L34" s="473">
        <f>SUM(L4:L33)</f>
        <v>0</v>
      </c>
      <c r="M34" s="473"/>
      <c r="N34" s="473">
        <f>SUM(N4:N33)</f>
        <v>0</v>
      </c>
      <c r="O34" s="473">
        <f>SUM(O4:O33)</f>
        <v>0</v>
      </c>
    </row>
    <row r="35" spans="1:15" ht="23.25" x14ac:dyDescent="0.35">
      <c r="A35" s="397" t="s">
        <v>635</v>
      </c>
      <c r="B35" s="245"/>
      <c r="C35" s="245"/>
      <c r="D35" s="245"/>
      <c r="E35" s="245"/>
      <c r="F35" s="245"/>
      <c r="G35" s="245"/>
      <c r="H35" s="245"/>
      <c r="I35" s="245"/>
      <c r="J35" s="245"/>
      <c r="K35" s="245"/>
      <c r="L35" s="245"/>
      <c r="M35" s="245"/>
      <c r="N35" s="245"/>
      <c r="O35" s="245"/>
    </row>
    <row r="36" spans="1:15" ht="10.5" customHeight="1" thickBot="1" x14ac:dyDescent="0.4">
      <c r="A36" s="400"/>
      <c r="B36" s="94"/>
      <c r="C36" s="94"/>
      <c r="D36" s="94"/>
      <c r="E36" s="94"/>
      <c r="F36" s="94"/>
      <c r="G36" s="94"/>
      <c r="H36" s="94"/>
      <c r="I36" s="94"/>
      <c r="J36" s="94"/>
      <c r="K36" s="94"/>
      <c r="L36" s="94"/>
      <c r="M36" s="94"/>
      <c r="N36" s="94"/>
      <c r="O36" s="94"/>
    </row>
    <row r="37" spans="1:15" s="297" customFormat="1" ht="20.25" x14ac:dyDescent="0.2">
      <c r="A37" s="571" t="s">
        <v>483</v>
      </c>
      <c r="B37" s="575" t="s">
        <v>436</v>
      </c>
      <c r="C37" s="576"/>
      <c r="D37" s="398"/>
      <c r="E37" s="575" t="s">
        <v>437</v>
      </c>
      <c r="F37" s="576"/>
      <c r="G37" s="398"/>
      <c r="H37" s="575" t="s">
        <v>438</v>
      </c>
      <c r="I37" s="576"/>
      <c r="J37" s="398"/>
      <c r="K37" s="575" t="s">
        <v>439</v>
      </c>
      <c r="L37" s="576"/>
      <c r="M37" s="398"/>
      <c r="N37" s="575" t="s">
        <v>440</v>
      </c>
      <c r="O37" s="576"/>
    </row>
    <row r="38" spans="1:15" ht="13.5" thickBot="1" x14ac:dyDescent="0.25">
      <c r="A38" s="572"/>
      <c r="B38" s="399" t="s">
        <v>632</v>
      </c>
      <c r="C38" s="399" t="s">
        <v>633</v>
      </c>
      <c r="D38" s="399"/>
      <c r="E38" s="399" t="s">
        <v>632</v>
      </c>
      <c r="F38" s="399" t="s">
        <v>633</v>
      </c>
      <c r="G38" s="399"/>
      <c r="H38" s="399" t="s">
        <v>632</v>
      </c>
      <c r="I38" s="399" t="s">
        <v>633</v>
      </c>
      <c r="J38" s="399"/>
      <c r="K38" s="399" t="s">
        <v>632</v>
      </c>
      <c r="L38" s="399" t="s">
        <v>633</v>
      </c>
      <c r="M38" s="399"/>
      <c r="N38" s="399" t="s">
        <v>632</v>
      </c>
      <c r="O38" s="399" t="s">
        <v>633</v>
      </c>
    </row>
    <row r="39" spans="1:15" x14ac:dyDescent="0.2">
      <c r="A39" s="35" t="s">
        <v>294</v>
      </c>
      <c r="B39" s="94"/>
      <c r="C39" s="94"/>
      <c r="D39" s="94"/>
      <c r="E39" s="94"/>
      <c r="F39" s="94"/>
      <c r="G39" s="94"/>
      <c r="H39" s="94"/>
      <c r="I39" s="94"/>
      <c r="J39" s="94"/>
      <c r="K39" s="94"/>
      <c r="L39" s="94"/>
      <c r="M39" s="94"/>
      <c r="N39" s="94"/>
      <c r="O39" s="94"/>
    </row>
    <row r="40" spans="1:15" x14ac:dyDescent="0.2">
      <c r="A40" s="35" t="s">
        <v>295</v>
      </c>
      <c r="B40" s="94"/>
      <c r="C40" s="94"/>
      <c r="D40" s="94"/>
      <c r="E40" s="94"/>
      <c r="F40" s="94"/>
      <c r="G40" s="94"/>
      <c r="H40" s="94"/>
      <c r="I40" s="94"/>
      <c r="J40" s="94"/>
      <c r="K40" s="94"/>
      <c r="L40" s="94"/>
      <c r="M40" s="94"/>
      <c r="N40" s="94"/>
      <c r="O40" s="94"/>
    </row>
    <row r="41" spans="1:15" x14ac:dyDescent="0.2">
      <c r="A41" s="35" t="s">
        <v>302</v>
      </c>
      <c r="B41" s="94"/>
      <c r="C41" s="94"/>
      <c r="D41" s="94"/>
      <c r="E41" s="94"/>
      <c r="F41" s="94"/>
      <c r="G41" s="94"/>
      <c r="H41" s="94"/>
      <c r="I41" s="94"/>
      <c r="J41" s="94"/>
      <c r="K41" s="94"/>
      <c r="L41" s="94"/>
      <c r="M41" s="94"/>
      <c r="N41" s="94"/>
      <c r="O41" s="94"/>
    </row>
    <row r="42" spans="1:15" x14ac:dyDescent="0.2">
      <c r="A42" s="35" t="s">
        <v>213</v>
      </c>
      <c r="B42" s="94"/>
      <c r="C42" s="94"/>
      <c r="D42" s="94"/>
      <c r="E42" s="94"/>
      <c r="F42" s="94"/>
      <c r="G42" s="94"/>
      <c r="H42" s="94"/>
      <c r="I42" s="94"/>
      <c r="J42" s="94"/>
      <c r="K42" s="94"/>
      <c r="L42" s="94"/>
      <c r="M42" s="94"/>
      <c r="N42" s="94"/>
      <c r="O42" s="94"/>
    </row>
    <row r="43" spans="1:15" x14ac:dyDescent="0.2">
      <c r="A43" s="35" t="s">
        <v>296</v>
      </c>
      <c r="B43" s="94"/>
      <c r="C43" s="94"/>
      <c r="D43" s="94"/>
      <c r="E43" s="94"/>
      <c r="F43" s="94"/>
      <c r="G43" s="94"/>
      <c r="H43" s="94"/>
      <c r="I43" s="94"/>
      <c r="J43" s="94"/>
      <c r="K43" s="94"/>
      <c r="L43" s="94"/>
      <c r="M43" s="94"/>
      <c r="N43" s="94"/>
      <c r="O43" s="94"/>
    </row>
    <row r="44" spans="1:15" ht="25.5" x14ac:dyDescent="0.2">
      <c r="A44" s="109" t="s">
        <v>297</v>
      </c>
      <c r="B44" s="94"/>
      <c r="C44" s="94"/>
      <c r="D44" s="94"/>
      <c r="E44" s="94"/>
      <c r="F44" s="94"/>
      <c r="G44" s="94"/>
      <c r="H44" s="94"/>
      <c r="I44" s="94"/>
      <c r="J44" s="94"/>
      <c r="K44" s="94"/>
      <c r="L44" s="94"/>
      <c r="M44" s="94"/>
      <c r="N44" s="94"/>
      <c r="O44" s="94"/>
    </row>
    <row r="45" spans="1:15" x14ac:dyDescent="0.2">
      <c r="A45" s="35" t="s">
        <v>301</v>
      </c>
      <c r="B45" s="94"/>
      <c r="C45" s="94"/>
      <c r="D45" s="94"/>
      <c r="E45" s="94"/>
      <c r="F45" s="94"/>
      <c r="G45" s="94"/>
      <c r="H45" s="94"/>
      <c r="I45" s="94"/>
      <c r="J45" s="94"/>
      <c r="K45" s="94"/>
      <c r="L45" s="94"/>
      <c r="M45" s="94"/>
      <c r="N45" s="94"/>
      <c r="O45" s="94"/>
    </row>
    <row r="46" spans="1:15" x14ac:dyDescent="0.2">
      <c r="A46" s="35" t="s">
        <v>298</v>
      </c>
      <c r="B46" s="94"/>
      <c r="C46" s="94"/>
      <c r="D46" s="94"/>
      <c r="E46" s="94"/>
      <c r="F46" s="94"/>
      <c r="G46" s="94"/>
      <c r="H46" s="94"/>
      <c r="I46" s="94"/>
      <c r="J46" s="94"/>
      <c r="K46" s="94"/>
      <c r="L46" s="94"/>
      <c r="M46" s="94"/>
      <c r="N46" s="94"/>
      <c r="O46" s="94"/>
    </row>
    <row r="47" spans="1:15" x14ac:dyDescent="0.2">
      <c r="A47" s="35" t="s">
        <v>246</v>
      </c>
      <c r="B47" s="94"/>
      <c r="C47" s="94"/>
      <c r="D47" s="94"/>
      <c r="E47" s="94"/>
      <c r="F47" s="94"/>
      <c r="G47" s="94"/>
      <c r="H47" s="94"/>
      <c r="I47" s="94"/>
      <c r="J47" s="94"/>
      <c r="K47" s="94"/>
      <c r="L47" s="94"/>
      <c r="M47" s="94"/>
      <c r="N47" s="94"/>
      <c r="O47" s="94"/>
    </row>
    <row r="48" spans="1:15" x14ac:dyDescent="0.2">
      <c r="A48" s="35" t="s">
        <v>247</v>
      </c>
      <c r="B48" s="94"/>
      <c r="C48" s="94"/>
      <c r="D48" s="94"/>
      <c r="E48" s="94"/>
      <c r="F48" s="94"/>
      <c r="G48" s="94"/>
      <c r="H48" s="94"/>
      <c r="I48" s="94"/>
      <c r="J48" s="94"/>
      <c r="K48" s="94"/>
      <c r="L48" s="94"/>
      <c r="M48" s="94"/>
      <c r="N48" s="94"/>
      <c r="O48" s="94"/>
    </row>
    <row r="49" spans="1:15" x14ac:dyDescent="0.2">
      <c r="A49" s="35" t="s">
        <v>299</v>
      </c>
      <c r="B49" s="94"/>
      <c r="C49" s="94"/>
      <c r="D49" s="94"/>
      <c r="E49" s="94"/>
      <c r="F49" s="94"/>
      <c r="G49" s="94"/>
      <c r="H49" s="94"/>
      <c r="I49" s="94"/>
      <c r="J49" s="94"/>
      <c r="K49" s="94"/>
      <c r="L49" s="94"/>
      <c r="M49" s="94"/>
      <c r="N49" s="94"/>
      <c r="O49" s="94"/>
    </row>
    <row r="50" spans="1:15" ht="13.5" thickBot="1" x14ac:dyDescent="0.25">
      <c r="A50" s="35" t="s">
        <v>300</v>
      </c>
      <c r="B50" s="94"/>
      <c r="C50" s="94"/>
      <c r="D50" s="94"/>
      <c r="E50" s="94"/>
      <c r="F50" s="94"/>
      <c r="G50" s="94"/>
      <c r="H50" s="94"/>
      <c r="I50" s="94"/>
      <c r="J50" s="94"/>
      <c r="K50" s="94"/>
      <c r="L50" s="94"/>
      <c r="M50" s="94"/>
      <c r="N50" s="94"/>
      <c r="O50" s="94"/>
    </row>
    <row r="51" spans="1:15" s="474" customFormat="1" ht="16.5" thickBot="1" x14ac:dyDescent="0.3">
      <c r="A51" s="475" t="s">
        <v>634</v>
      </c>
      <c r="B51" s="476">
        <f>SUM(B39:B50)</f>
        <v>0</v>
      </c>
      <c r="C51" s="476">
        <f>SUM(C39:C50)</f>
        <v>0</v>
      </c>
      <c r="D51" s="476"/>
      <c r="E51" s="476">
        <f>SUM(E39:E50)</f>
        <v>0</v>
      </c>
      <c r="F51" s="476">
        <f>SUM(F39:F50)</f>
        <v>0</v>
      </c>
      <c r="G51" s="476"/>
      <c r="H51" s="476">
        <f>SUM(H39:H50)</f>
        <v>0</v>
      </c>
      <c r="I51" s="476">
        <f>SUM(I39:I50)</f>
        <v>0</v>
      </c>
      <c r="J51" s="476"/>
      <c r="K51" s="476">
        <f>SUM(K39:K50)</f>
        <v>0</v>
      </c>
      <c r="L51" s="476">
        <f>SUM(L39:L50)</f>
        <v>0</v>
      </c>
      <c r="M51" s="476"/>
      <c r="N51" s="476">
        <f>SUM(N39:N50)</f>
        <v>0</v>
      </c>
      <c r="O51" s="476">
        <f>SUM(O39:O50)</f>
        <v>0</v>
      </c>
    </row>
    <row r="53" spans="1:15" ht="20.25" x14ac:dyDescent="0.3">
      <c r="A53" s="568" t="s">
        <v>304</v>
      </c>
      <c r="B53" s="568"/>
      <c r="C53" s="60"/>
      <c r="D53" s="60"/>
    </row>
    <row r="54" spans="1:15" x14ac:dyDescent="0.2">
      <c r="A54" s="22" t="s">
        <v>305</v>
      </c>
    </row>
    <row r="55" spans="1:15" x14ac:dyDescent="0.2">
      <c r="A55" s="22" t="s">
        <v>294</v>
      </c>
      <c r="B55" s="3"/>
    </row>
    <row r="56" spans="1:15" x14ac:dyDescent="0.2">
      <c r="A56" s="22" t="s">
        <v>306</v>
      </c>
      <c r="B56" s="3"/>
    </row>
    <row r="57" spans="1:15" x14ac:dyDescent="0.2">
      <c r="A57" s="262" t="s">
        <v>307</v>
      </c>
      <c r="B57" s="263">
        <f>B55+B56</f>
        <v>0</v>
      </c>
    </row>
    <row r="58" spans="1:15" x14ac:dyDescent="0.2">
      <c r="A58" s="22" t="s">
        <v>273</v>
      </c>
    </row>
    <row r="59" spans="1:15" x14ac:dyDescent="0.2">
      <c r="A59" s="22" t="s">
        <v>308</v>
      </c>
      <c r="B59" s="3"/>
    </row>
    <row r="60" spans="1:15" x14ac:dyDescent="0.2">
      <c r="A60" s="262" t="s">
        <v>309</v>
      </c>
      <c r="B60" s="263">
        <f>B59</f>
        <v>0</v>
      </c>
    </row>
    <row r="61" spans="1:15" x14ac:dyDescent="0.2">
      <c r="A61" s="22" t="s">
        <v>310</v>
      </c>
    </row>
    <row r="62" spans="1:15" x14ac:dyDescent="0.2">
      <c r="A62" s="22" t="s">
        <v>311</v>
      </c>
      <c r="B62" s="3"/>
    </row>
    <row r="63" spans="1:15" x14ac:dyDescent="0.2">
      <c r="A63" s="262" t="s">
        <v>312</v>
      </c>
      <c r="B63" s="263">
        <f>B62</f>
        <v>0</v>
      </c>
    </row>
    <row r="64" spans="1:15" ht="13.5" thickBot="1" x14ac:dyDescent="0.25">
      <c r="A64" s="262" t="s">
        <v>313</v>
      </c>
      <c r="B64" s="264">
        <f>B57+B60+B63</f>
        <v>0</v>
      </c>
    </row>
    <row r="65" spans="1:4" ht="13.5" thickTop="1" x14ac:dyDescent="0.2">
      <c r="A65" s="262" t="s">
        <v>314</v>
      </c>
      <c r="B65" s="216"/>
    </row>
    <row r="66" spans="1:4" x14ac:dyDescent="0.2">
      <c r="A66" s="219" t="s">
        <v>315</v>
      </c>
      <c r="B66" s="265"/>
    </row>
    <row r="67" spans="1:4" x14ac:dyDescent="0.2">
      <c r="A67" s="262" t="s">
        <v>316</v>
      </c>
      <c r="B67" s="266">
        <f>B66</f>
        <v>0</v>
      </c>
    </row>
    <row r="68" spans="1:4" x14ac:dyDescent="0.2">
      <c r="A68" s="219" t="s">
        <v>317</v>
      </c>
      <c r="B68" s="216"/>
    </row>
    <row r="69" spans="1:4" x14ac:dyDescent="0.2">
      <c r="A69" s="219" t="s">
        <v>303</v>
      </c>
      <c r="B69" s="267"/>
    </row>
    <row r="70" spans="1:4" x14ac:dyDescent="0.2">
      <c r="A70" s="262" t="s">
        <v>318</v>
      </c>
      <c r="B70" s="263">
        <f>B69</f>
        <v>0</v>
      </c>
    </row>
    <row r="71" spans="1:4" ht="13.5" thickBot="1" x14ac:dyDescent="0.25">
      <c r="A71" s="262" t="s">
        <v>319</v>
      </c>
      <c r="B71" s="264">
        <f>B67+B70</f>
        <v>0</v>
      </c>
    </row>
    <row r="72" spans="1:4" ht="13.5" thickTop="1" x14ac:dyDescent="0.2">
      <c r="A72" s="216"/>
      <c r="B72" s="216"/>
      <c r="C72" s="216"/>
      <c r="D72" s="216"/>
    </row>
  </sheetData>
  <mergeCells count="13">
    <mergeCell ref="N2:O2"/>
    <mergeCell ref="B37:C37"/>
    <mergeCell ref="E37:F37"/>
    <mergeCell ref="H37:I37"/>
    <mergeCell ref="K37:L37"/>
    <mergeCell ref="N37:O37"/>
    <mergeCell ref="A53:B53"/>
    <mergeCell ref="B2:C2"/>
    <mergeCell ref="E2:F2"/>
    <mergeCell ref="H2:I2"/>
    <mergeCell ref="K2:L2"/>
    <mergeCell ref="A37:A38"/>
    <mergeCell ref="A2:A3"/>
  </mergeCells>
  <phoneticPr fontId="26" type="noConversion"/>
  <pageMargins left="0" right="0" top="0" bottom="0" header="0" footer="0"/>
  <pageSetup scale="220" orientation="landscape" horizontalDpi="300" verticalDpi="300" r:id="rId1"/>
  <headerFooter alignWithMargins="0"/>
  <rowBreaks count="1" manualBreakCount="1">
    <brk id="40"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32"/>
  <sheetViews>
    <sheetView showGridLines="0" workbookViewId="0">
      <selection activeCell="H27" sqref="H27:H31"/>
    </sheetView>
  </sheetViews>
  <sheetFormatPr baseColWidth="10" defaultRowHeight="12.75" x14ac:dyDescent="0.2"/>
  <cols>
    <col min="1" max="1" width="31.5703125" customWidth="1"/>
    <col min="2" max="7" width="11.42578125" customWidth="1"/>
    <col min="8" max="8" width="12.85546875" customWidth="1"/>
    <col min="9" max="10" width="11.42578125" customWidth="1"/>
    <col min="11" max="11" width="14.42578125" customWidth="1"/>
    <col min="12" max="12" width="2.85546875" customWidth="1"/>
  </cols>
  <sheetData>
    <row r="1" spans="1:13" ht="23.25" x14ac:dyDescent="0.35">
      <c r="A1" s="577" t="s">
        <v>320</v>
      </c>
      <c r="B1" s="577"/>
      <c r="C1" s="577"/>
      <c r="D1" s="577"/>
      <c r="E1" s="577"/>
      <c r="F1" s="577"/>
      <c r="G1" s="577"/>
      <c r="H1" s="577"/>
      <c r="I1" s="577"/>
      <c r="J1" s="577"/>
      <c r="K1" s="577"/>
    </row>
    <row r="2" spans="1:13" ht="34.5" customHeight="1" x14ac:dyDescent="0.2">
      <c r="A2" s="402" t="s">
        <v>37</v>
      </c>
      <c r="B2" s="578" t="s">
        <v>321</v>
      </c>
      <c r="C2" s="579"/>
      <c r="D2" s="578" t="s">
        <v>322</v>
      </c>
      <c r="E2" s="579"/>
      <c r="F2" s="580" t="s">
        <v>323</v>
      </c>
      <c r="G2" s="581"/>
      <c r="H2" s="578" t="s">
        <v>631</v>
      </c>
      <c r="I2" s="579"/>
      <c r="J2" s="578" t="s">
        <v>325</v>
      </c>
      <c r="K2" s="579"/>
    </row>
    <row r="3" spans="1:13" x14ac:dyDescent="0.2">
      <c r="A3" s="403"/>
      <c r="B3" s="401" t="s">
        <v>276</v>
      </c>
      <c r="C3" s="401" t="s">
        <v>277</v>
      </c>
      <c r="D3" s="401" t="s">
        <v>276</v>
      </c>
      <c r="E3" s="401" t="s">
        <v>277</v>
      </c>
      <c r="F3" s="401" t="s">
        <v>276</v>
      </c>
      <c r="G3" s="401" t="s">
        <v>277</v>
      </c>
      <c r="H3" s="401" t="s">
        <v>276</v>
      </c>
      <c r="I3" s="401" t="s">
        <v>277</v>
      </c>
      <c r="J3" s="401" t="s">
        <v>326</v>
      </c>
      <c r="K3" s="401" t="s">
        <v>277</v>
      </c>
    </row>
    <row r="4" spans="1:13" ht="15" x14ac:dyDescent="0.2">
      <c r="A4" s="404" t="s">
        <v>294</v>
      </c>
      <c r="B4" s="47"/>
      <c r="C4" s="29"/>
      <c r="D4" s="47"/>
      <c r="E4" s="47"/>
      <c r="F4" s="47"/>
      <c r="G4" s="29"/>
      <c r="H4" s="29"/>
      <c r="I4" s="29"/>
      <c r="J4" s="47"/>
      <c r="K4" s="29"/>
    </row>
    <row r="5" spans="1:13" ht="15" x14ac:dyDescent="0.2">
      <c r="A5" s="404" t="s">
        <v>295</v>
      </c>
      <c r="B5" s="29"/>
      <c r="C5" s="29"/>
      <c r="D5" s="47"/>
      <c r="E5" s="47"/>
      <c r="F5" s="47"/>
      <c r="G5" s="29"/>
      <c r="H5" s="29"/>
      <c r="I5" s="29"/>
      <c r="J5" s="47"/>
      <c r="K5" s="29"/>
    </row>
    <row r="6" spans="1:13" ht="15.75" x14ac:dyDescent="0.25">
      <c r="A6" s="405" t="s">
        <v>327</v>
      </c>
      <c r="B6" s="47"/>
      <c r="C6" s="29"/>
      <c r="D6" s="29"/>
      <c r="E6" s="29"/>
      <c r="F6" s="47"/>
      <c r="G6" s="29"/>
      <c r="H6" s="47"/>
      <c r="I6" s="47"/>
      <c r="J6" s="47"/>
      <c r="K6" s="29"/>
    </row>
    <row r="7" spans="1:13" ht="15" x14ac:dyDescent="0.2">
      <c r="A7" s="404" t="s">
        <v>328</v>
      </c>
      <c r="B7" s="47"/>
      <c r="C7" s="29"/>
      <c r="D7" s="29"/>
      <c r="E7" s="29"/>
      <c r="F7" s="47"/>
      <c r="G7" s="29"/>
      <c r="H7" s="29"/>
      <c r="I7" s="29"/>
      <c r="J7" s="47"/>
      <c r="K7" s="47"/>
    </row>
    <row r="8" spans="1:13" ht="15" x14ac:dyDescent="0.2">
      <c r="A8" s="404" t="s">
        <v>302</v>
      </c>
      <c r="B8" s="29"/>
      <c r="C8" s="29"/>
      <c r="D8" s="29"/>
      <c r="E8" s="47"/>
      <c r="F8" s="29"/>
      <c r="G8" s="47"/>
      <c r="H8" s="47"/>
      <c r="I8" s="29"/>
      <c r="J8" s="29"/>
      <c r="K8" s="47"/>
    </row>
    <row r="9" spans="1:13" ht="15" x14ac:dyDescent="0.2">
      <c r="A9" s="404" t="s">
        <v>329</v>
      </c>
      <c r="B9" s="47"/>
      <c r="C9" s="29"/>
      <c r="D9" s="29"/>
      <c r="E9" s="47"/>
      <c r="F9" s="47"/>
      <c r="G9" s="29"/>
      <c r="H9" s="29"/>
      <c r="I9" s="29"/>
      <c r="J9" s="47"/>
      <c r="K9" s="29"/>
    </row>
    <row r="10" spans="1:13" ht="15" x14ac:dyDescent="0.2">
      <c r="A10" s="404" t="s">
        <v>213</v>
      </c>
      <c r="B10" s="29"/>
      <c r="C10" s="29"/>
      <c r="D10" s="29"/>
      <c r="E10" s="47"/>
      <c r="F10" s="29"/>
      <c r="G10" s="47"/>
      <c r="H10" s="29"/>
      <c r="I10" s="47"/>
      <c r="J10" s="29"/>
      <c r="K10" s="47"/>
      <c r="M10" s="3"/>
    </row>
    <row r="11" spans="1:13" ht="15" x14ac:dyDescent="0.2">
      <c r="A11" s="404" t="s">
        <v>296</v>
      </c>
      <c r="B11" s="29"/>
      <c r="C11" s="47"/>
      <c r="D11" s="47"/>
      <c r="E11" s="29"/>
      <c r="F11" s="29"/>
      <c r="G11" s="47"/>
      <c r="H11" s="29"/>
      <c r="I11" s="29"/>
      <c r="J11" s="29"/>
      <c r="K11" s="47"/>
      <c r="M11" s="3"/>
    </row>
    <row r="12" spans="1:13" ht="31.5" customHeight="1" x14ac:dyDescent="0.2">
      <c r="A12" s="406" t="s">
        <v>330</v>
      </c>
      <c r="B12" s="29"/>
      <c r="C12" s="29"/>
      <c r="D12" s="47"/>
      <c r="E12" s="29"/>
      <c r="F12" s="47"/>
      <c r="G12" s="29"/>
      <c r="H12" s="29"/>
      <c r="I12" s="47"/>
      <c r="J12" s="29"/>
      <c r="K12" s="29"/>
      <c r="M12" s="3"/>
    </row>
    <row r="13" spans="1:13" ht="15.75" x14ac:dyDescent="0.25">
      <c r="A13" s="405" t="s">
        <v>301</v>
      </c>
      <c r="B13" s="29"/>
      <c r="C13" s="29"/>
      <c r="D13" s="29"/>
      <c r="E13" s="47"/>
      <c r="F13" s="29"/>
      <c r="G13" s="47"/>
      <c r="H13" s="47"/>
      <c r="I13" s="29"/>
      <c r="J13" s="29"/>
      <c r="K13" s="29"/>
    </row>
    <row r="14" spans="1:13" ht="15.75" x14ac:dyDescent="0.25">
      <c r="A14" s="405" t="s">
        <v>298</v>
      </c>
      <c r="B14" s="29"/>
      <c r="C14" s="29"/>
      <c r="D14" s="47"/>
      <c r="E14" s="29"/>
      <c r="F14" s="47"/>
      <c r="G14" s="29"/>
      <c r="H14" s="29"/>
      <c r="I14" s="47"/>
      <c r="J14" s="29"/>
      <c r="K14" s="29"/>
    </row>
    <row r="15" spans="1:13" ht="15.75" x14ac:dyDescent="0.25">
      <c r="A15" s="405" t="s">
        <v>246</v>
      </c>
      <c r="B15" s="29"/>
      <c r="C15" s="29"/>
      <c r="D15" s="47"/>
      <c r="E15" s="29"/>
      <c r="F15" s="47"/>
      <c r="G15" s="29"/>
      <c r="H15" s="29"/>
      <c r="I15" s="47"/>
      <c r="J15" s="29"/>
      <c r="K15" s="29"/>
    </row>
    <row r="16" spans="1:13" ht="15.75" x14ac:dyDescent="0.25">
      <c r="A16" s="405" t="s">
        <v>247</v>
      </c>
      <c r="B16" s="29"/>
      <c r="C16" s="29"/>
      <c r="D16" s="47"/>
      <c r="E16" s="29"/>
      <c r="F16" s="47"/>
      <c r="G16" s="29"/>
      <c r="H16" s="29"/>
      <c r="I16" s="47"/>
      <c r="J16" s="29"/>
      <c r="K16" s="29"/>
    </row>
    <row r="17" spans="1:11" ht="15" x14ac:dyDescent="0.2">
      <c r="A17" s="404" t="s">
        <v>331</v>
      </c>
      <c r="B17" s="29"/>
      <c r="C17" s="47"/>
      <c r="D17" s="29"/>
      <c r="E17" s="47"/>
      <c r="F17" s="29"/>
      <c r="G17" s="47"/>
      <c r="H17" s="29"/>
      <c r="I17" s="29"/>
      <c r="J17" s="29"/>
      <c r="K17" s="47"/>
    </row>
    <row r="18" spans="1:11" ht="15" x14ac:dyDescent="0.2">
      <c r="A18" s="404" t="s">
        <v>332</v>
      </c>
      <c r="B18" s="29"/>
      <c r="C18" s="29"/>
      <c r="D18" s="29"/>
      <c r="E18" s="29"/>
      <c r="F18" s="29"/>
      <c r="G18" s="29"/>
      <c r="H18" s="29"/>
      <c r="I18" s="47"/>
      <c r="J18" s="29"/>
      <c r="K18" s="47"/>
    </row>
    <row r="19" spans="1:11" ht="15" x14ac:dyDescent="0.2">
      <c r="A19" s="404" t="s">
        <v>333</v>
      </c>
      <c r="B19" s="29"/>
      <c r="C19" s="29"/>
      <c r="D19" s="29"/>
      <c r="E19" s="29"/>
      <c r="F19" s="29"/>
      <c r="G19" s="29"/>
      <c r="H19" s="29"/>
      <c r="I19" s="29"/>
      <c r="J19" s="29"/>
      <c r="K19" s="29"/>
    </row>
    <row r="20" spans="1:11" ht="15" x14ac:dyDescent="0.2">
      <c r="A20" s="404" t="s">
        <v>334</v>
      </c>
      <c r="B20" s="29"/>
      <c r="C20" s="29"/>
      <c r="D20" s="29"/>
      <c r="E20" s="29"/>
      <c r="F20" s="29"/>
      <c r="G20" s="29"/>
      <c r="H20" s="48"/>
      <c r="I20" s="47"/>
      <c r="J20" s="49"/>
      <c r="K20" s="47"/>
    </row>
    <row r="21" spans="1:11" ht="15" x14ac:dyDescent="0.2">
      <c r="A21" s="404" t="s">
        <v>393</v>
      </c>
      <c r="B21" s="29"/>
      <c r="C21" s="29"/>
      <c r="D21" s="29"/>
      <c r="E21" s="29"/>
      <c r="F21" s="29"/>
      <c r="G21" s="29"/>
      <c r="H21" s="48"/>
      <c r="I21" s="47"/>
      <c r="J21" s="49"/>
      <c r="K21" s="47"/>
    </row>
    <row r="22" spans="1:11" ht="15" x14ac:dyDescent="0.2">
      <c r="A22" s="404" t="s">
        <v>300</v>
      </c>
      <c r="B22" s="29"/>
      <c r="C22" s="29"/>
      <c r="D22" s="29"/>
      <c r="E22" s="29"/>
      <c r="F22" s="29"/>
      <c r="G22" s="29"/>
      <c r="H22" s="29"/>
      <c r="I22" s="47"/>
      <c r="J22" s="29"/>
      <c r="K22" s="47"/>
    </row>
    <row r="23" spans="1:11" ht="15" x14ac:dyDescent="0.2">
      <c r="A23" s="407"/>
      <c r="B23" s="29"/>
      <c r="C23" s="29"/>
      <c r="D23" s="29"/>
      <c r="E23" s="29"/>
      <c r="F23" s="29"/>
      <c r="G23" s="29"/>
      <c r="H23" s="29"/>
      <c r="I23" s="29"/>
      <c r="J23" s="29"/>
      <c r="K23" s="29"/>
    </row>
    <row r="24" spans="1:11" ht="15" x14ac:dyDescent="0.2">
      <c r="A24" s="407"/>
      <c r="B24" s="29"/>
      <c r="C24" s="29"/>
      <c r="D24" s="29"/>
      <c r="E24" s="29"/>
      <c r="F24" s="29"/>
      <c r="G24" s="29"/>
      <c r="H24" s="29"/>
      <c r="I24" s="29"/>
      <c r="J24" s="29"/>
      <c r="K24" s="29"/>
    </row>
    <row r="25" spans="1:11" ht="15" x14ac:dyDescent="0.2">
      <c r="A25" s="407" t="s">
        <v>293</v>
      </c>
      <c r="B25" s="47"/>
      <c r="C25" s="47"/>
      <c r="D25" s="47"/>
      <c r="E25" s="47"/>
      <c r="F25" s="47"/>
      <c r="G25" s="47"/>
      <c r="H25" s="47"/>
      <c r="I25" s="47"/>
      <c r="J25" s="47"/>
      <c r="K25" s="47"/>
    </row>
    <row r="26" spans="1:11" x14ac:dyDescent="0.2">
      <c r="A26" s="38"/>
      <c r="B26" s="38"/>
      <c r="C26" s="38"/>
      <c r="D26" s="38"/>
      <c r="E26" s="38"/>
      <c r="F26" s="38"/>
      <c r="G26" s="38"/>
      <c r="H26" s="38"/>
      <c r="I26" s="38"/>
      <c r="J26" s="38"/>
      <c r="K26" s="38"/>
    </row>
    <row r="27" spans="1:11" x14ac:dyDescent="0.2">
      <c r="A27" s="38"/>
      <c r="B27" s="38"/>
      <c r="C27" s="38"/>
      <c r="D27" s="38"/>
      <c r="E27" s="38" t="s">
        <v>334</v>
      </c>
      <c r="F27" s="38"/>
      <c r="G27" s="43"/>
      <c r="H27" s="43"/>
      <c r="I27" s="38"/>
      <c r="J27" s="38"/>
      <c r="K27" s="38"/>
    </row>
    <row r="28" spans="1:11" x14ac:dyDescent="0.2">
      <c r="A28" s="38"/>
      <c r="B28" s="38"/>
      <c r="C28" s="38"/>
      <c r="D28" s="38"/>
      <c r="E28" s="45" t="s">
        <v>335</v>
      </c>
      <c r="F28" s="38"/>
      <c r="G28" s="34"/>
      <c r="H28" s="40"/>
      <c r="I28" s="38"/>
      <c r="J28" s="38"/>
      <c r="K28" s="38"/>
    </row>
    <row r="29" spans="1:11" x14ac:dyDescent="0.2">
      <c r="A29" s="38"/>
      <c r="B29" s="38"/>
      <c r="C29" s="38"/>
      <c r="D29" s="38"/>
      <c r="E29" s="38" t="s">
        <v>336</v>
      </c>
      <c r="F29" s="38"/>
      <c r="G29" s="34"/>
      <c r="H29" s="43"/>
      <c r="I29" s="38"/>
      <c r="J29" s="38"/>
      <c r="K29" s="38"/>
    </row>
    <row r="30" spans="1:11" x14ac:dyDescent="0.2">
      <c r="A30" s="38"/>
      <c r="B30" s="38"/>
      <c r="C30" s="38"/>
      <c r="D30" s="38"/>
      <c r="E30" s="38" t="s">
        <v>337</v>
      </c>
      <c r="F30" s="38"/>
      <c r="G30" s="34"/>
      <c r="H30" s="40"/>
      <c r="I30" s="38"/>
      <c r="J30" s="38"/>
      <c r="K30" s="38"/>
    </row>
    <row r="31" spans="1:11" ht="13.5" thickBot="1" x14ac:dyDescent="0.25">
      <c r="A31" s="38"/>
      <c r="B31" s="38"/>
      <c r="C31" s="38"/>
      <c r="D31" s="38"/>
      <c r="E31" s="38" t="s">
        <v>338</v>
      </c>
      <c r="F31" s="38"/>
      <c r="G31" s="34"/>
      <c r="H31" s="41"/>
      <c r="I31" s="38"/>
      <c r="J31" s="38"/>
      <c r="K31" s="38"/>
    </row>
    <row r="32" spans="1:11" ht="13.5" thickTop="1" x14ac:dyDescent="0.2">
      <c r="A32" s="38"/>
      <c r="B32" s="38"/>
      <c r="C32" s="38"/>
      <c r="D32" s="38"/>
      <c r="E32" s="38"/>
      <c r="F32" s="38"/>
      <c r="G32" s="38"/>
      <c r="H32" s="38"/>
      <c r="I32" s="38"/>
      <c r="J32" s="38"/>
      <c r="K32" s="38"/>
    </row>
  </sheetData>
  <mergeCells count="6">
    <mergeCell ref="A1:K1"/>
    <mergeCell ref="B2:C2"/>
    <mergeCell ref="D2:E2"/>
    <mergeCell ref="F2:G2"/>
    <mergeCell ref="H2:I2"/>
    <mergeCell ref="J2:K2"/>
  </mergeCells>
  <phoneticPr fontId="26" type="noConversion"/>
  <pageMargins left="0" right="0" top="0" bottom="0" header="0" footer="0"/>
  <pageSetup scale="14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32"/>
  <sheetViews>
    <sheetView workbookViewId="0">
      <selection activeCell="D27" sqref="D27:D31"/>
    </sheetView>
  </sheetViews>
  <sheetFormatPr baseColWidth="10" defaultRowHeight="12.75" x14ac:dyDescent="0.2"/>
  <cols>
    <col min="1" max="1" width="34.140625" customWidth="1"/>
    <col min="4" max="11" width="11.42578125" customWidth="1"/>
  </cols>
  <sheetData>
    <row r="1" spans="1:11" ht="23.25" x14ac:dyDescent="0.35">
      <c r="A1" s="582" t="s">
        <v>339</v>
      </c>
      <c r="B1" s="582"/>
      <c r="C1" s="582"/>
      <c r="D1" s="582"/>
      <c r="E1" s="582"/>
      <c r="F1" s="582"/>
      <c r="G1" s="582"/>
      <c r="H1" s="582"/>
      <c r="I1" s="582"/>
      <c r="J1" s="582"/>
      <c r="K1" s="582"/>
    </row>
    <row r="2" spans="1:11" ht="31.5" customHeight="1" x14ac:dyDescent="0.2">
      <c r="A2" s="70" t="s">
        <v>37</v>
      </c>
      <c r="B2" s="583" t="s">
        <v>321</v>
      </c>
      <c r="C2" s="584"/>
      <c r="D2" s="583" t="s">
        <v>322</v>
      </c>
      <c r="E2" s="584"/>
      <c r="F2" s="585" t="s">
        <v>323</v>
      </c>
      <c r="G2" s="586"/>
      <c r="H2" s="583" t="s">
        <v>324</v>
      </c>
      <c r="I2" s="584"/>
      <c r="J2" s="583" t="s">
        <v>325</v>
      </c>
      <c r="K2" s="584"/>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c r="C4" s="73"/>
      <c r="D4" s="73"/>
      <c r="E4" s="73"/>
      <c r="F4" s="73"/>
      <c r="G4" s="74"/>
      <c r="H4" s="74"/>
      <c r="I4" s="74"/>
      <c r="J4" s="73"/>
      <c r="K4" s="74"/>
    </row>
    <row r="5" spans="1:11" ht="15" x14ac:dyDescent="0.2">
      <c r="A5" s="72" t="s">
        <v>295</v>
      </c>
      <c r="B5" s="73"/>
      <c r="C5" s="73"/>
      <c r="D5" s="73"/>
      <c r="E5" s="73"/>
      <c r="F5" s="73"/>
      <c r="G5" s="74"/>
      <c r="H5" s="74"/>
      <c r="I5" s="74"/>
      <c r="J5" s="73"/>
      <c r="K5" s="74"/>
    </row>
    <row r="6" spans="1:11" ht="15" x14ac:dyDescent="0.2">
      <c r="A6" s="72" t="s">
        <v>327</v>
      </c>
      <c r="B6" s="73"/>
      <c r="C6" s="73"/>
      <c r="D6" s="74"/>
      <c r="E6" s="74"/>
      <c r="F6" s="73"/>
      <c r="G6" s="74"/>
      <c r="H6" s="73"/>
      <c r="I6" s="73"/>
      <c r="J6" s="73"/>
      <c r="K6" s="74"/>
    </row>
    <row r="7" spans="1:11" ht="15" x14ac:dyDescent="0.2">
      <c r="A7" s="72" t="s">
        <v>328</v>
      </c>
      <c r="B7" s="73"/>
      <c r="C7" s="73"/>
      <c r="D7" s="74"/>
      <c r="E7" s="74"/>
      <c r="F7" s="73"/>
      <c r="G7" s="74"/>
      <c r="H7" s="74"/>
      <c r="I7" s="74"/>
      <c r="J7" s="73"/>
      <c r="K7" s="74"/>
    </row>
    <row r="8" spans="1:11" ht="15" x14ac:dyDescent="0.2">
      <c r="A8" s="72" t="s">
        <v>302</v>
      </c>
      <c r="B8" s="73"/>
      <c r="C8" s="73"/>
      <c r="D8" s="74"/>
      <c r="E8" s="73"/>
      <c r="F8" s="74"/>
      <c r="G8" s="73"/>
      <c r="H8" s="74"/>
      <c r="I8" s="74"/>
      <c r="J8" s="74"/>
      <c r="K8" s="73"/>
    </row>
    <row r="9" spans="1:11" ht="15" x14ac:dyDescent="0.2">
      <c r="A9" s="72" t="s">
        <v>329</v>
      </c>
      <c r="B9" s="73"/>
      <c r="C9" s="73"/>
      <c r="D9" s="74"/>
      <c r="E9" s="74"/>
      <c r="F9" s="73"/>
      <c r="G9" s="74"/>
      <c r="H9" s="74"/>
      <c r="I9" s="74"/>
      <c r="J9" s="73"/>
      <c r="K9" s="74"/>
    </row>
    <row r="10" spans="1:11" ht="15" x14ac:dyDescent="0.2">
      <c r="A10" s="72" t="s">
        <v>213</v>
      </c>
      <c r="B10" s="73"/>
      <c r="C10" s="73"/>
      <c r="D10" s="74"/>
      <c r="E10" s="73"/>
      <c r="F10" s="74"/>
      <c r="G10" s="73"/>
      <c r="H10" s="74"/>
      <c r="I10" s="74"/>
      <c r="J10" s="74"/>
      <c r="K10" s="73"/>
    </row>
    <row r="11" spans="1:11" ht="15" x14ac:dyDescent="0.2">
      <c r="A11" s="72" t="s">
        <v>296</v>
      </c>
      <c r="B11" s="73"/>
      <c r="C11" s="73"/>
      <c r="D11" s="73"/>
      <c r="E11" s="74"/>
      <c r="F11" s="74"/>
      <c r="G11" s="73"/>
      <c r="H11" s="74"/>
      <c r="I11" s="74"/>
      <c r="J11" s="74"/>
      <c r="K11" s="73"/>
    </row>
    <row r="12" spans="1:11" ht="30" x14ac:dyDescent="0.2">
      <c r="A12" s="75" t="s">
        <v>330</v>
      </c>
      <c r="B12" s="73"/>
      <c r="C12" s="73"/>
      <c r="D12" s="73"/>
      <c r="E12" s="74"/>
      <c r="F12" s="73"/>
      <c r="G12" s="73"/>
      <c r="H12" s="74"/>
      <c r="I12" s="73"/>
      <c r="J12" s="74"/>
      <c r="K12" s="74"/>
    </row>
    <row r="13" spans="1:11" ht="15" x14ac:dyDescent="0.2">
      <c r="A13" s="72" t="s">
        <v>301</v>
      </c>
      <c r="B13" s="73"/>
      <c r="C13" s="73"/>
      <c r="D13" s="74"/>
      <c r="E13" s="73"/>
      <c r="F13" s="74"/>
      <c r="G13" s="73"/>
      <c r="H13" s="73"/>
      <c r="I13" s="74"/>
      <c r="J13" s="74"/>
      <c r="K13" s="74"/>
    </row>
    <row r="14" spans="1:11" ht="15" x14ac:dyDescent="0.2">
      <c r="A14" s="72" t="s">
        <v>298</v>
      </c>
      <c r="B14" s="73"/>
      <c r="C14" s="73"/>
      <c r="D14" s="73"/>
      <c r="E14" s="74"/>
      <c r="F14" s="73"/>
      <c r="G14" s="74"/>
      <c r="H14" s="74"/>
      <c r="I14" s="73"/>
      <c r="J14" s="74"/>
      <c r="K14" s="74"/>
    </row>
    <row r="15" spans="1:11" ht="15" x14ac:dyDescent="0.2">
      <c r="A15" s="72" t="s">
        <v>246</v>
      </c>
      <c r="B15" s="73"/>
      <c r="C15" s="73"/>
      <c r="D15" s="73"/>
      <c r="E15" s="74"/>
      <c r="F15" s="73"/>
      <c r="G15" s="74"/>
      <c r="H15" s="74"/>
      <c r="I15" s="73"/>
      <c r="J15" s="74"/>
      <c r="K15" s="74"/>
    </row>
    <row r="16" spans="1:11" ht="15" x14ac:dyDescent="0.2">
      <c r="A16" s="72" t="s">
        <v>247</v>
      </c>
      <c r="B16" s="73"/>
      <c r="C16" s="73"/>
      <c r="D16" s="73"/>
      <c r="E16" s="74"/>
      <c r="F16" s="73"/>
      <c r="G16" s="74"/>
      <c r="H16" s="74"/>
      <c r="I16" s="73"/>
      <c r="J16" s="74"/>
      <c r="K16" s="74"/>
    </row>
    <row r="17" spans="1:11" ht="15" x14ac:dyDescent="0.2">
      <c r="A17" s="72" t="s">
        <v>331</v>
      </c>
      <c r="B17" s="73"/>
      <c r="C17" s="73"/>
      <c r="D17" s="74"/>
      <c r="E17" s="74"/>
      <c r="F17" s="74"/>
      <c r="G17" s="73"/>
      <c r="H17" s="74"/>
      <c r="I17" s="74"/>
      <c r="J17" s="74"/>
      <c r="K17" s="73"/>
    </row>
    <row r="18" spans="1:11" ht="15" x14ac:dyDescent="0.2">
      <c r="A18" s="72" t="s">
        <v>332</v>
      </c>
      <c r="B18" s="73"/>
      <c r="C18" s="73"/>
      <c r="D18" s="74"/>
      <c r="E18" s="74"/>
      <c r="F18" s="74"/>
      <c r="G18" s="74"/>
      <c r="H18" s="74"/>
      <c r="I18" s="73"/>
      <c r="J18" s="74"/>
      <c r="K18" s="73"/>
    </row>
    <row r="19" spans="1:11" ht="15" x14ac:dyDescent="0.2">
      <c r="A19" s="72" t="s">
        <v>333</v>
      </c>
      <c r="B19" s="73"/>
      <c r="C19" s="73"/>
      <c r="D19" s="74"/>
      <c r="E19" s="74"/>
      <c r="F19" s="74"/>
      <c r="G19" s="74"/>
      <c r="H19" s="74"/>
      <c r="I19" s="74"/>
      <c r="J19" s="74"/>
      <c r="K19" s="74"/>
    </row>
    <row r="20" spans="1:11" ht="15" x14ac:dyDescent="0.2">
      <c r="A20" s="72" t="s">
        <v>334</v>
      </c>
      <c r="B20" s="73"/>
      <c r="C20" s="73"/>
      <c r="D20" s="74"/>
      <c r="E20" s="74"/>
      <c r="F20" s="74"/>
      <c r="G20" s="74"/>
      <c r="H20" s="74"/>
      <c r="I20" s="73"/>
      <c r="J20" s="74"/>
      <c r="K20" s="73"/>
    </row>
    <row r="21" spans="1:11" ht="15" x14ac:dyDescent="0.2">
      <c r="A21" s="72" t="s">
        <v>393</v>
      </c>
      <c r="B21" s="73"/>
      <c r="C21" s="73"/>
      <c r="D21" s="74"/>
      <c r="E21" s="74"/>
      <c r="F21" s="73"/>
      <c r="G21" s="74"/>
      <c r="H21" s="74"/>
      <c r="I21" s="73"/>
      <c r="J21" s="74"/>
      <c r="K21" s="73"/>
    </row>
    <row r="22" spans="1:11" ht="15" x14ac:dyDescent="0.2">
      <c r="A22" s="72" t="s">
        <v>300</v>
      </c>
      <c r="B22" s="73"/>
      <c r="C22" s="73"/>
      <c r="D22" s="74"/>
      <c r="E22" s="74"/>
      <c r="F22" s="74"/>
      <c r="G22" s="74"/>
      <c r="H22" s="74"/>
      <c r="I22" s="73"/>
      <c r="J22" s="74"/>
      <c r="K22" s="73"/>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c r="C25" s="73"/>
      <c r="D25" s="73"/>
      <c r="E25" s="73"/>
      <c r="F25" s="73"/>
      <c r="G25" s="73"/>
      <c r="H25" s="73"/>
      <c r="I25" s="73"/>
      <c r="J25" s="73"/>
      <c r="K25" s="73"/>
    </row>
    <row r="26" spans="1:11" x14ac:dyDescent="0.2">
      <c r="A26" s="64"/>
      <c r="B26" s="64"/>
      <c r="C26" s="64"/>
      <c r="D26" s="64"/>
      <c r="E26" s="64"/>
      <c r="F26" s="64"/>
      <c r="G26" s="64"/>
      <c r="H26" s="64"/>
      <c r="I26" s="64"/>
      <c r="J26" s="64"/>
      <c r="K26" s="64"/>
    </row>
    <row r="27" spans="1:11" x14ac:dyDescent="0.2">
      <c r="A27" s="64"/>
      <c r="B27" s="64"/>
      <c r="C27" s="64"/>
      <c r="D27" s="64" t="s">
        <v>334</v>
      </c>
      <c r="F27" s="64"/>
      <c r="G27" s="65"/>
      <c r="H27" s="64"/>
      <c r="I27" s="64"/>
      <c r="J27" s="64"/>
      <c r="K27" s="64"/>
    </row>
    <row r="28" spans="1:11" x14ac:dyDescent="0.2">
      <c r="A28" s="64"/>
      <c r="B28" s="64"/>
      <c r="C28" s="64"/>
      <c r="D28" s="66" t="s">
        <v>335</v>
      </c>
      <c r="F28" s="64"/>
      <c r="G28" s="67"/>
      <c r="H28" s="64"/>
      <c r="I28" s="64"/>
      <c r="J28" s="64"/>
      <c r="K28" s="64"/>
    </row>
    <row r="29" spans="1:11" x14ac:dyDescent="0.2">
      <c r="A29" s="64"/>
      <c r="B29" s="64"/>
      <c r="C29" s="64"/>
      <c r="D29" s="64" t="s">
        <v>336</v>
      </c>
      <c r="F29" s="64"/>
      <c r="G29" s="68"/>
      <c r="H29" s="64"/>
      <c r="I29" s="64"/>
      <c r="J29" s="64"/>
      <c r="K29" s="64"/>
    </row>
    <row r="30" spans="1:11" x14ac:dyDescent="0.2">
      <c r="A30" s="64"/>
      <c r="B30" s="64"/>
      <c r="C30" s="64"/>
      <c r="D30" s="64" t="s">
        <v>337</v>
      </c>
      <c r="F30" s="64"/>
      <c r="G30" s="65"/>
      <c r="H30" s="64"/>
      <c r="I30" s="64"/>
      <c r="J30" s="64"/>
      <c r="K30" s="64"/>
    </row>
    <row r="31" spans="1:11" ht="13.5" thickBot="1" x14ac:dyDescent="0.25">
      <c r="A31" s="64"/>
      <c r="B31" s="64"/>
      <c r="C31" s="64"/>
      <c r="D31" s="64" t="s">
        <v>338</v>
      </c>
      <c r="F31" s="64"/>
      <c r="G31" s="69"/>
      <c r="H31" s="64"/>
      <c r="I31" s="64"/>
      <c r="J31" s="64"/>
      <c r="K31" s="64"/>
    </row>
    <row r="32" spans="1:11" ht="13.5" thickTop="1" x14ac:dyDescent="0.2"/>
  </sheetData>
  <mergeCells count="6">
    <mergeCell ref="A1:K1"/>
    <mergeCell ref="B2:C2"/>
    <mergeCell ref="D2:E2"/>
    <mergeCell ref="F2:G2"/>
    <mergeCell ref="H2:I2"/>
    <mergeCell ref="J2:K2"/>
  </mergeCells>
  <phoneticPr fontId="26" type="noConversion"/>
  <pageMargins left="0" right="0" top="0" bottom="0" header="0" footer="0"/>
  <pageSetup scale="14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32"/>
  <sheetViews>
    <sheetView showGridLines="0" workbookViewId="0">
      <selection sqref="A1:K1"/>
    </sheetView>
  </sheetViews>
  <sheetFormatPr baseColWidth="10" defaultRowHeight="12.75" x14ac:dyDescent="0.2"/>
  <cols>
    <col min="1" max="1" width="32.140625" customWidth="1"/>
  </cols>
  <sheetData>
    <row r="1" spans="1:11" ht="23.25" x14ac:dyDescent="0.35">
      <c r="A1" s="582" t="s">
        <v>340</v>
      </c>
      <c r="B1" s="582"/>
      <c r="C1" s="582"/>
      <c r="D1" s="582"/>
      <c r="E1" s="582"/>
      <c r="F1" s="582"/>
      <c r="G1" s="582"/>
      <c r="H1" s="582"/>
      <c r="I1" s="582"/>
      <c r="J1" s="582"/>
      <c r="K1" s="582"/>
    </row>
    <row r="2" spans="1:11" ht="37.5" customHeight="1" x14ac:dyDescent="0.2">
      <c r="A2" s="70" t="s">
        <v>37</v>
      </c>
      <c r="B2" s="583" t="s">
        <v>321</v>
      </c>
      <c r="C2" s="584"/>
      <c r="D2" s="583" t="s">
        <v>322</v>
      </c>
      <c r="E2" s="584"/>
      <c r="F2" s="585" t="s">
        <v>323</v>
      </c>
      <c r="G2" s="586"/>
      <c r="H2" s="583" t="s">
        <v>324</v>
      </c>
      <c r="I2" s="584"/>
      <c r="J2" s="583" t="s">
        <v>325</v>
      </c>
      <c r="K2" s="584"/>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Hoja11!J4</f>
        <v>0</v>
      </c>
      <c r="C4" s="73"/>
      <c r="D4" s="73">
        <f>Hoja9!H39</f>
        <v>0</v>
      </c>
      <c r="E4" s="73">
        <f>Hoja9!I39</f>
        <v>0</v>
      </c>
      <c r="F4" s="73">
        <f>B4+D4-E4</f>
        <v>0</v>
      </c>
      <c r="G4" s="74"/>
      <c r="H4" s="74"/>
      <c r="I4" s="74"/>
      <c r="J4" s="73">
        <f>F4</f>
        <v>0</v>
      </c>
      <c r="K4" s="74"/>
    </row>
    <row r="5" spans="1:11" ht="15" x14ac:dyDescent="0.2">
      <c r="A5" s="72" t="s">
        <v>295</v>
      </c>
      <c r="B5" s="73">
        <f>Hoja11!J5</f>
        <v>0</v>
      </c>
      <c r="C5" s="73"/>
      <c r="D5" s="73">
        <f>Hoja9!H40</f>
        <v>0</v>
      </c>
      <c r="E5" s="73">
        <f>Hoja9!I40</f>
        <v>0</v>
      </c>
      <c r="F5" s="73">
        <f>B5+D5-E5</f>
        <v>0</v>
      </c>
      <c r="G5" s="74"/>
      <c r="H5" s="74"/>
      <c r="I5" s="74"/>
      <c r="J5" s="73">
        <f>F5</f>
        <v>0</v>
      </c>
      <c r="K5" s="74"/>
    </row>
    <row r="6" spans="1:11" ht="15" x14ac:dyDescent="0.2">
      <c r="A6" s="72" t="s">
        <v>327</v>
      </c>
      <c r="B6" s="73">
        <f>Hoja11!J6</f>
        <v>0</v>
      </c>
      <c r="C6" s="73"/>
      <c r="D6" s="74"/>
      <c r="E6" s="74"/>
      <c r="F6" s="73">
        <f>B6</f>
        <v>0</v>
      </c>
      <c r="G6" s="74"/>
      <c r="H6" s="73">
        <f>Hoja7!E20</f>
        <v>0</v>
      </c>
      <c r="I6" s="73">
        <f>F6</f>
        <v>0</v>
      </c>
      <c r="J6" s="73">
        <f>H6</f>
        <v>0</v>
      </c>
      <c r="K6" s="74"/>
    </row>
    <row r="7" spans="1:11" ht="15" x14ac:dyDescent="0.2">
      <c r="A7" s="72" t="s">
        <v>328</v>
      </c>
      <c r="B7" s="73">
        <f>Hoja11!J7</f>
        <v>0</v>
      </c>
      <c r="C7" s="73"/>
      <c r="D7" s="74"/>
      <c r="E7" s="74"/>
      <c r="F7" s="73">
        <f>B7</f>
        <v>0</v>
      </c>
      <c r="G7" s="74"/>
      <c r="H7" s="74"/>
      <c r="I7" s="74"/>
      <c r="J7" s="73">
        <f>F7</f>
        <v>0</v>
      </c>
      <c r="K7" s="74"/>
    </row>
    <row r="8" spans="1:11" ht="15" x14ac:dyDescent="0.2">
      <c r="A8" s="72" t="s">
        <v>302</v>
      </c>
      <c r="B8" s="73"/>
      <c r="C8" s="73">
        <f>Hoja11!K8</f>
        <v>0</v>
      </c>
      <c r="D8" s="74"/>
      <c r="E8" s="73">
        <f>Hoja9!I41</f>
        <v>0</v>
      </c>
      <c r="F8" s="74"/>
      <c r="G8" s="73">
        <f>C8+E8</f>
        <v>0</v>
      </c>
      <c r="H8" s="74"/>
      <c r="I8" s="74"/>
      <c r="J8" s="74"/>
      <c r="K8" s="73">
        <f>G8</f>
        <v>0</v>
      </c>
    </row>
    <row r="9" spans="1:11" ht="15" x14ac:dyDescent="0.2">
      <c r="A9" s="72" t="s">
        <v>329</v>
      </c>
      <c r="B9" s="73">
        <f>Hoja11!J9</f>
        <v>0</v>
      </c>
      <c r="C9" s="73"/>
      <c r="D9" s="74"/>
      <c r="E9" s="74"/>
      <c r="F9" s="73">
        <f>B9</f>
        <v>0</v>
      </c>
      <c r="G9" s="74"/>
      <c r="H9" s="74"/>
      <c r="I9" s="74"/>
      <c r="J9" s="73">
        <f>F9</f>
        <v>0</v>
      </c>
      <c r="K9" s="74"/>
    </row>
    <row r="10" spans="1:11" ht="15" x14ac:dyDescent="0.2">
      <c r="A10" s="72" t="s">
        <v>213</v>
      </c>
      <c r="B10" s="73"/>
      <c r="C10" s="73">
        <f>Hoja11!K10</f>
        <v>0</v>
      </c>
      <c r="D10" s="74"/>
      <c r="E10" s="73">
        <f>Hoja9!I42</f>
        <v>0</v>
      </c>
      <c r="F10" s="74"/>
      <c r="G10" s="73">
        <f>C10+E10</f>
        <v>0</v>
      </c>
      <c r="H10" s="74"/>
      <c r="I10" s="74"/>
      <c r="J10" s="74"/>
      <c r="K10" s="73">
        <f>G10</f>
        <v>0</v>
      </c>
    </row>
    <row r="11" spans="1:11" ht="15" x14ac:dyDescent="0.2">
      <c r="A11" s="72" t="s">
        <v>296</v>
      </c>
      <c r="B11" s="73"/>
      <c r="C11" s="73">
        <f>Hoja11!K11</f>
        <v>0</v>
      </c>
      <c r="D11" s="73">
        <f>Hoja9!H43</f>
        <v>0</v>
      </c>
      <c r="E11" s="73"/>
      <c r="F11" s="74"/>
      <c r="G11" s="73">
        <f>C11-D11</f>
        <v>0</v>
      </c>
      <c r="H11" s="74"/>
      <c r="I11" s="74"/>
      <c r="J11" s="74"/>
      <c r="K11" s="73">
        <f>G11</f>
        <v>0</v>
      </c>
    </row>
    <row r="12" spans="1:11" ht="30" x14ac:dyDescent="0.2">
      <c r="A12" s="75" t="s">
        <v>330</v>
      </c>
      <c r="B12" s="73"/>
      <c r="C12" s="73"/>
      <c r="D12" s="73">
        <f>Hoja9!H44</f>
        <v>0</v>
      </c>
      <c r="E12" s="73"/>
      <c r="F12" s="73">
        <f>D12</f>
        <v>0</v>
      </c>
      <c r="G12" s="74"/>
      <c r="H12" s="73"/>
      <c r="I12" s="73">
        <f>F12</f>
        <v>0</v>
      </c>
      <c r="J12" s="74"/>
      <c r="K12" s="74"/>
    </row>
    <row r="13" spans="1:11" ht="15" x14ac:dyDescent="0.2">
      <c r="A13" s="72" t="s">
        <v>301</v>
      </c>
      <c r="B13" s="73"/>
      <c r="C13" s="73"/>
      <c r="D13" s="73"/>
      <c r="E13" s="73">
        <f>Hoja9!I45</f>
        <v>0</v>
      </c>
      <c r="F13" s="74"/>
      <c r="G13" s="73">
        <f>E13</f>
        <v>0</v>
      </c>
      <c r="H13" s="73">
        <f>G13</f>
        <v>0</v>
      </c>
      <c r="I13" s="74"/>
      <c r="J13" s="74"/>
      <c r="K13" s="74"/>
    </row>
    <row r="14" spans="1:11" ht="15" x14ac:dyDescent="0.2">
      <c r="A14" s="72" t="s">
        <v>298</v>
      </c>
      <c r="B14" s="73"/>
      <c r="C14" s="73"/>
      <c r="D14" s="73">
        <f>Hoja9!H46</f>
        <v>0</v>
      </c>
      <c r="E14" s="74"/>
      <c r="F14" s="73">
        <f>D14</f>
        <v>0</v>
      </c>
      <c r="G14" s="74"/>
      <c r="H14" s="74"/>
      <c r="I14" s="73">
        <f>F14</f>
        <v>0</v>
      </c>
      <c r="J14" s="74"/>
      <c r="K14" s="74"/>
    </row>
    <row r="15" spans="1:11" ht="15" x14ac:dyDescent="0.2">
      <c r="A15" s="72" t="s">
        <v>246</v>
      </c>
      <c r="B15" s="73"/>
      <c r="C15" s="73"/>
      <c r="D15" s="73">
        <f>Hoja9!H47</f>
        <v>0</v>
      </c>
      <c r="E15" s="74"/>
      <c r="F15" s="73">
        <f>D15</f>
        <v>0</v>
      </c>
      <c r="G15" s="74"/>
      <c r="H15" s="74"/>
      <c r="I15" s="73">
        <f>F15</f>
        <v>0</v>
      </c>
      <c r="J15" s="74"/>
      <c r="K15" s="74"/>
    </row>
    <row r="16" spans="1:11" ht="15" x14ac:dyDescent="0.2">
      <c r="A16" s="72" t="s">
        <v>247</v>
      </c>
      <c r="B16" s="73"/>
      <c r="C16" s="73"/>
      <c r="D16" s="73">
        <f>Hoja9!H48</f>
        <v>0</v>
      </c>
      <c r="E16" s="74"/>
      <c r="F16" s="73">
        <f>D16</f>
        <v>0</v>
      </c>
      <c r="G16" s="74"/>
      <c r="H16" s="74"/>
      <c r="I16" s="73">
        <f>F16</f>
        <v>0</v>
      </c>
      <c r="J16" s="74"/>
      <c r="K16" s="74"/>
    </row>
    <row r="17" spans="1:11" ht="15" x14ac:dyDescent="0.2">
      <c r="A17" s="72" t="s">
        <v>331</v>
      </c>
      <c r="B17" s="73"/>
      <c r="C17" s="73">
        <f>Hoja11!K17</f>
        <v>0</v>
      </c>
      <c r="D17" s="74"/>
      <c r="E17" s="74"/>
      <c r="F17" s="74"/>
      <c r="G17" s="73">
        <f>C17</f>
        <v>0</v>
      </c>
      <c r="H17" s="74"/>
      <c r="I17" s="74"/>
      <c r="J17" s="74"/>
      <c r="K17" s="73">
        <f>G17</f>
        <v>0</v>
      </c>
    </row>
    <row r="18" spans="1:11" ht="15" x14ac:dyDescent="0.2">
      <c r="A18" s="72" t="s">
        <v>332</v>
      </c>
      <c r="B18" s="73"/>
      <c r="C18" s="73">
        <f>Hoja11!K18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Hoja11!K20</f>
        <v>0</v>
      </c>
      <c r="D20" s="73">
        <f>Hoja9!H49</f>
        <v>0</v>
      </c>
      <c r="E20" s="74"/>
      <c r="F20" s="74"/>
      <c r="G20" s="73">
        <f>C20-D20</f>
        <v>0</v>
      </c>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Hoja11!K22</f>
        <v>0</v>
      </c>
      <c r="D22" s="73">
        <f>Hoja9!H50</f>
        <v>0</v>
      </c>
      <c r="E22" s="74"/>
      <c r="F22" s="74"/>
      <c r="G22" s="73">
        <f>C22-D22</f>
        <v>0</v>
      </c>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4"/>
      <c r="F26" s="64"/>
      <c r="G26" s="64"/>
      <c r="H26" s="64"/>
      <c r="I26" s="64"/>
      <c r="J26" s="64"/>
      <c r="K26" s="64"/>
    </row>
    <row r="27" spans="1:11" x14ac:dyDescent="0.2">
      <c r="A27" s="64"/>
      <c r="B27" s="64"/>
      <c r="C27" s="64"/>
      <c r="D27" s="64"/>
      <c r="E27" s="64" t="s">
        <v>334</v>
      </c>
      <c r="F27" s="64"/>
      <c r="G27" s="65">
        <f>(H6+H13)-(I6+I12+I14+I15+I16)</f>
        <v>0</v>
      </c>
      <c r="H27" s="64"/>
      <c r="I27" s="64"/>
      <c r="J27" s="64"/>
      <c r="K27" s="65"/>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c r="A32" s="64"/>
      <c r="B32" s="64"/>
      <c r="C32" s="64"/>
      <c r="D32" s="64"/>
      <c r="E32" s="64"/>
      <c r="F32" s="64"/>
      <c r="G32" s="64"/>
      <c r="H32" s="64"/>
      <c r="I32" s="64"/>
      <c r="J32" s="64"/>
      <c r="K32" s="64"/>
    </row>
  </sheetData>
  <mergeCells count="6">
    <mergeCell ref="A1:K1"/>
    <mergeCell ref="B2:C2"/>
    <mergeCell ref="D2:E2"/>
    <mergeCell ref="F2:G2"/>
    <mergeCell ref="H2:I2"/>
    <mergeCell ref="J2:K2"/>
  </mergeCells>
  <phoneticPr fontId="26" type="noConversion"/>
  <pageMargins left="0.75" right="0.75" top="1" bottom="1" header="0" footer="0"/>
  <pageSetup paperSize="9" orientation="portrait" horizontalDpi="300" verticalDpi="300" r:id="rId1"/>
  <headerFooter alignWithMargins="0"/>
  <ignoredErrors>
    <ignoredError sqref="J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32"/>
  <sheetViews>
    <sheetView showGridLines="0" workbookViewId="0">
      <selection sqref="A1:K1"/>
    </sheetView>
  </sheetViews>
  <sheetFormatPr baseColWidth="10" defaultRowHeight="12.75" x14ac:dyDescent="0.2"/>
  <cols>
    <col min="1" max="1" width="35.42578125" customWidth="1"/>
    <col min="10" max="10" width="11.5703125" customWidth="1"/>
  </cols>
  <sheetData>
    <row r="1" spans="1:11" ht="23.25" x14ac:dyDescent="0.35">
      <c r="A1" s="582" t="s">
        <v>341</v>
      </c>
      <c r="B1" s="582"/>
      <c r="C1" s="582"/>
      <c r="D1" s="582"/>
      <c r="E1" s="582"/>
      <c r="F1" s="582"/>
      <c r="G1" s="582"/>
      <c r="H1" s="582"/>
      <c r="I1" s="582"/>
      <c r="J1" s="582"/>
      <c r="K1" s="582"/>
    </row>
    <row r="2" spans="1:11" ht="33.75" customHeight="1" x14ac:dyDescent="0.2">
      <c r="A2" s="70" t="s">
        <v>37</v>
      </c>
      <c r="B2" s="583" t="s">
        <v>321</v>
      </c>
      <c r="C2" s="584"/>
      <c r="D2" s="583" t="s">
        <v>322</v>
      </c>
      <c r="E2" s="584"/>
      <c r="F2" s="585" t="s">
        <v>323</v>
      </c>
      <c r="G2" s="586"/>
      <c r="H2" s="583" t="s">
        <v>324</v>
      </c>
      <c r="I2" s="584"/>
      <c r="J2" s="583" t="s">
        <v>325</v>
      </c>
      <c r="K2" s="584"/>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Hoja12!J4</f>
        <v>0</v>
      </c>
      <c r="C4" s="73"/>
      <c r="D4" s="73">
        <f>Hoja9!K39</f>
        <v>0</v>
      </c>
      <c r="E4" s="73">
        <f>Hoja9!L39</f>
        <v>0</v>
      </c>
      <c r="F4" s="73">
        <f>B4+D4-E4</f>
        <v>0</v>
      </c>
      <c r="G4" s="74"/>
      <c r="H4" s="74"/>
      <c r="I4" s="74"/>
      <c r="J4" s="73">
        <f>F4</f>
        <v>0</v>
      </c>
      <c r="K4" s="74"/>
    </row>
    <row r="5" spans="1:11" ht="15" x14ac:dyDescent="0.2">
      <c r="A5" s="72" t="s">
        <v>295</v>
      </c>
      <c r="B5" s="73">
        <f>Hoja12!J5</f>
        <v>0</v>
      </c>
      <c r="C5" s="73"/>
      <c r="D5" s="73">
        <f>Hoja9!K40</f>
        <v>0</v>
      </c>
      <c r="E5" s="73">
        <f>Hoja9!L40</f>
        <v>0</v>
      </c>
      <c r="F5" s="73">
        <f>B5+D5-E5</f>
        <v>0</v>
      </c>
      <c r="G5" s="74"/>
      <c r="H5" s="74"/>
      <c r="I5" s="74"/>
      <c r="J5" s="73">
        <f>F5</f>
        <v>0</v>
      </c>
      <c r="K5" s="74"/>
    </row>
    <row r="6" spans="1:11" ht="15" x14ac:dyDescent="0.2">
      <c r="A6" s="72" t="s">
        <v>327</v>
      </c>
      <c r="B6" s="73">
        <f>Hoja12!J6</f>
        <v>0</v>
      </c>
      <c r="C6" s="73"/>
      <c r="D6" s="74"/>
      <c r="E6" s="74"/>
      <c r="F6" s="73">
        <f>B6</f>
        <v>0</v>
      </c>
      <c r="G6" s="74"/>
      <c r="H6" s="73">
        <f>Hoja7!F20</f>
        <v>0</v>
      </c>
      <c r="I6" s="73">
        <f>F6</f>
        <v>0</v>
      </c>
      <c r="J6" s="73">
        <f>H6</f>
        <v>0</v>
      </c>
      <c r="K6" s="74"/>
    </row>
    <row r="7" spans="1:11" ht="15" x14ac:dyDescent="0.2">
      <c r="A7" s="72" t="s">
        <v>328</v>
      </c>
      <c r="B7" s="73">
        <f>Hoja12!J7</f>
        <v>0</v>
      </c>
      <c r="C7" s="73"/>
      <c r="D7" s="74"/>
      <c r="E7" s="74"/>
      <c r="F7" s="73">
        <f>B7</f>
        <v>0</v>
      </c>
      <c r="G7" s="74"/>
      <c r="H7" s="74"/>
      <c r="I7" s="74"/>
      <c r="J7" s="73">
        <f>F7</f>
        <v>0</v>
      </c>
      <c r="K7" s="74"/>
    </row>
    <row r="8" spans="1:11" ht="15" x14ac:dyDescent="0.2">
      <c r="A8" s="72" t="s">
        <v>302</v>
      </c>
      <c r="B8" s="73"/>
      <c r="C8" s="73">
        <f>Hoja12!K8</f>
        <v>0</v>
      </c>
      <c r="D8" s="74"/>
      <c r="E8" s="73">
        <f>Hoja9!L41</f>
        <v>0</v>
      </c>
      <c r="F8" s="74"/>
      <c r="G8" s="73">
        <f>C8+E8</f>
        <v>0</v>
      </c>
      <c r="H8" s="74"/>
      <c r="I8" s="74"/>
      <c r="J8" s="74"/>
      <c r="K8" s="73">
        <f>G8</f>
        <v>0</v>
      </c>
    </row>
    <row r="9" spans="1:11" ht="15" x14ac:dyDescent="0.2">
      <c r="A9" s="72" t="s">
        <v>329</v>
      </c>
      <c r="B9" s="73">
        <f>Hoja12!J9</f>
        <v>0</v>
      </c>
      <c r="C9" s="73"/>
      <c r="D9" s="74"/>
      <c r="E9" s="74"/>
      <c r="F9" s="73">
        <f>B9</f>
        <v>0</v>
      </c>
      <c r="G9" s="74"/>
      <c r="H9" s="74"/>
      <c r="I9" s="74"/>
      <c r="J9" s="73">
        <f>F9</f>
        <v>0</v>
      </c>
      <c r="K9" s="74"/>
    </row>
    <row r="10" spans="1:11" ht="15" x14ac:dyDescent="0.2">
      <c r="A10" s="72" t="s">
        <v>213</v>
      </c>
      <c r="B10" s="73"/>
      <c r="C10" s="73">
        <f>Hoja12!K10</f>
        <v>0</v>
      </c>
      <c r="D10" s="74"/>
      <c r="E10" s="73">
        <f>Hoja9!L42</f>
        <v>0</v>
      </c>
      <c r="F10" s="74"/>
      <c r="G10" s="73">
        <f>E10+C10</f>
        <v>0</v>
      </c>
      <c r="H10" s="74"/>
      <c r="I10" s="74"/>
      <c r="J10" s="74"/>
      <c r="K10" s="73">
        <f>G10</f>
        <v>0</v>
      </c>
    </row>
    <row r="11" spans="1:11" ht="15" x14ac:dyDescent="0.2">
      <c r="A11" s="72" t="s">
        <v>296</v>
      </c>
      <c r="B11" s="73"/>
      <c r="C11" s="73">
        <f>Hoja12!K11</f>
        <v>0</v>
      </c>
      <c r="D11" s="73">
        <f>Hoja9!K43</f>
        <v>0</v>
      </c>
      <c r="E11" s="73"/>
      <c r="F11" s="74"/>
      <c r="G11" s="73">
        <f>C11-D11</f>
        <v>0</v>
      </c>
      <c r="H11" s="74"/>
      <c r="I11" s="74"/>
      <c r="J11" s="74"/>
      <c r="K11" s="73">
        <f>G11</f>
        <v>0</v>
      </c>
    </row>
    <row r="12" spans="1:11" ht="30" x14ac:dyDescent="0.2">
      <c r="A12" s="75" t="s">
        <v>330</v>
      </c>
      <c r="B12" s="73"/>
      <c r="C12" s="73"/>
      <c r="D12" s="73">
        <f>Hoja9!K44</f>
        <v>0</v>
      </c>
      <c r="E12" s="73"/>
      <c r="F12" s="73">
        <f>D12</f>
        <v>0</v>
      </c>
      <c r="G12" s="74"/>
      <c r="H12" s="74"/>
      <c r="I12" s="73">
        <f>F12</f>
        <v>0</v>
      </c>
      <c r="J12" s="74"/>
      <c r="K12" s="74"/>
    </row>
    <row r="13" spans="1:11" ht="15" x14ac:dyDescent="0.2">
      <c r="A13" s="72" t="s">
        <v>301</v>
      </c>
      <c r="B13" s="73"/>
      <c r="C13" s="73"/>
      <c r="D13" s="73"/>
      <c r="E13" s="73">
        <f>Hoja9!L45</f>
        <v>0</v>
      </c>
      <c r="F13" s="74"/>
      <c r="G13" s="73">
        <f>E13</f>
        <v>0</v>
      </c>
      <c r="H13" s="73">
        <f>G13</f>
        <v>0</v>
      </c>
      <c r="I13" s="74"/>
      <c r="J13" s="74"/>
      <c r="K13" s="74"/>
    </row>
    <row r="14" spans="1:11" ht="15" x14ac:dyDescent="0.2">
      <c r="A14" s="72" t="s">
        <v>298</v>
      </c>
      <c r="B14" s="73"/>
      <c r="C14" s="73"/>
      <c r="D14" s="73">
        <f>Hoja9!K46</f>
        <v>0</v>
      </c>
      <c r="E14" s="73"/>
      <c r="F14" s="73">
        <f>D14</f>
        <v>0</v>
      </c>
      <c r="G14" s="74"/>
      <c r="H14" s="74"/>
      <c r="I14" s="73">
        <f>F14</f>
        <v>0</v>
      </c>
      <c r="J14" s="74"/>
      <c r="K14" s="74"/>
    </row>
    <row r="15" spans="1:11" ht="15" x14ac:dyDescent="0.2">
      <c r="A15" s="72" t="s">
        <v>246</v>
      </c>
      <c r="B15" s="73"/>
      <c r="C15" s="73"/>
      <c r="D15" s="73">
        <f>Hoja9!K47</f>
        <v>0</v>
      </c>
      <c r="E15" s="73"/>
      <c r="F15" s="73">
        <f>D15</f>
        <v>0</v>
      </c>
      <c r="G15" s="74"/>
      <c r="H15" s="74"/>
      <c r="I15" s="73">
        <f>F15</f>
        <v>0</v>
      </c>
      <c r="J15" s="74"/>
      <c r="K15" s="74"/>
    </row>
    <row r="16" spans="1:11" ht="15" x14ac:dyDescent="0.2">
      <c r="A16" s="72" t="s">
        <v>247</v>
      </c>
      <c r="B16" s="73"/>
      <c r="C16" s="73"/>
      <c r="D16" s="73">
        <f>Hoja9!K48</f>
        <v>0</v>
      </c>
      <c r="E16" s="73"/>
      <c r="F16" s="73">
        <f>D16</f>
        <v>0</v>
      </c>
      <c r="G16" s="74"/>
      <c r="H16" s="74"/>
      <c r="I16" s="73">
        <f>F16</f>
        <v>0</v>
      </c>
      <c r="J16" s="74"/>
      <c r="K16" s="74"/>
    </row>
    <row r="17" spans="1:11" ht="15" x14ac:dyDescent="0.2">
      <c r="A17" s="72" t="s">
        <v>331</v>
      </c>
      <c r="B17" s="73"/>
      <c r="C17" s="73">
        <f>Hoja12!K17</f>
        <v>0</v>
      </c>
      <c r="D17" s="74"/>
      <c r="E17" s="74"/>
      <c r="F17" s="74"/>
      <c r="G17" s="73">
        <f>C17</f>
        <v>0</v>
      </c>
      <c r="H17" s="74"/>
      <c r="I17" s="74"/>
      <c r="J17" s="74"/>
      <c r="K17" s="73">
        <f>G17</f>
        <v>0</v>
      </c>
    </row>
    <row r="18" spans="1:11" ht="15" x14ac:dyDescent="0.2">
      <c r="A18" s="72" t="s">
        <v>332</v>
      </c>
      <c r="B18" s="73"/>
      <c r="C18" s="73">
        <f>Hoja12!K18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Hoja12!K20</f>
        <v>0</v>
      </c>
      <c r="D20" s="73">
        <f>Hoja9!K49</f>
        <v>0</v>
      </c>
      <c r="E20" s="74"/>
      <c r="F20" s="74"/>
      <c r="G20" s="73">
        <f>C20-D20</f>
        <v>0</v>
      </c>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Hoja12!K22</f>
        <v>0</v>
      </c>
      <c r="D22" s="73">
        <f>Hoja9!K50</f>
        <v>0</v>
      </c>
      <c r="E22" s="74"/>
      <c r="F22" s="74"/>
      <c r="G22" s="73">
        <f>C22-D22</f>
        <v>0</v>
      </c>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5"/>
      <c r="F26" s="64"/>
      <c r="G26" s="64"/>
      <c r="H26" s="64"/>
      <c r="I26" s="64"/>
      <c r="J26" s="65"/>
      <c r="K26" s="64"/>
    </row>
    <row r="27" spans="1:11" x14ac:dyDescent="0.2">
      <c r="A27" s="64"/>
      <c r="B27" s="64"/>
      <c r="C27" s="64"/>
      <c r="D27" s="64"/>
      <c r="E27" s="64" t="s">
        <v>334</v>
      </c>
      <c r="F27" s="64"/>
      <c r="G27" s="65">
        <f>(H6+H13)-(I6+I14+I15+I16+I12)</f>
        <v>0</v>
      </c>
      <c r="H27" s="64"/>
      <c r="I27" s="64"/>
      <c r="J27" s="64"/>
      <c r="K27" s="64"/>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sheetData>
  <mergeCells count="6">
    <mergeCell ref="A1:K1"/>
    <mergeCell ref="B2:C2"/>
    <mergeCell ref="D2:E2"/>
    <mergeCell ref="F2:G2"/>
    <mergeCell ref="H2:I2"/>
    <mergeCell ref="J2:K2"/>
  </mergeCells>
  <phoneticPr fontId="26" type="noConversion"/>
  <pageMargins left="0.75" right="0.75" top="1" bottom="1" header="0" footer="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32"/>
  <sheetViews>
    <sheetView showGridLines="0" workbookViewId="0">
      <selection activeCell="D33" sqref="D33"/>
    </sheetView>
  </sheetViews>
  <sheetFormatPr baseColWidth="10" defaultRowHeight="12.75" x14ac:dyDescent="0.2"/>
  <cols>
    <col min="1" max="1" width="30" customWidth="1"/>
  </cols>
  <sheetData>
    <row r="1" spans="1:11" ht="23.25" x14ac:dyDescent="0.35">
      <c r="A1" s="582" t="s">
        <v>342</v>
      </c>
      <c r="B1" s="582"/>
      <c r="C1" s="582"/>
      <c r="D1" s="582"/>
      <c r="E1" s="582"/>
      <c r="F1" s="582"/>
      <c r="G1" s="582"/>
      <c r="H1" s="582"/>
      <c r="I1" s="582"/>
      <c r="J1" s="582"/>
      <c r="K1" s="582"/>
    </row>
    <row r="2" spans="1:11" ht="29.25" customHeight="1" x14ac:dyDescent="0.2">
      <c r="A2" s="70" t="s">
        <v>37</v>
      </c>
      <c r="B2" s="587" t="s">
        <v>321</v>
      </c>
      <c r="C2" s="584"/>
      <c r="D2" s="583" t="s">
        <v>322</v>
      </c>
      <c r="E2" s="584"/>
      <c r="F2" s="585" t="s">
        <v>323</v>
      </c>
      <c r="G2" s="586"/>
      <c r="H2" s="583" t="s">
        <v>324</v>
      </c>
      <c r="I2" s="584"/>
      <c r="J2" s="583" t="s">
        <v>325</v>
      </c>
      <c r="K2" s="584"/>
    </row>
    <row r="3" spans="1:11" x14ac:dyDescent="0.2">
      <c r="A3" s="70"/>
      <c r="B3" s="71" t="s">
        <v>276</v>
      </c>
      <c r="C3" s="71" t="s">
        <v>277</v>
      </c>
      <c r="D3" s="71" t="s">
        <v>276</v>
      </c>
      <c r="E3" s="71" t="s">
        <v>277</v>
      </c>
      <c r="F3" s="71" t="s">
        <v>276</v>
      </c>
      <c r="G3" s="71" t="s">
        <v>277</v>
      </c>
      <c r="H3" s="71" t="s">
        <v>276</v>
      </c>
      <c r="I3" s="71" t="s">
        <v>277</v>
      </c>
      <c r="J3" s="71" t="s">
        <v>326</v>
      </c>
      <c r="K3" s="71" t="s">
        <v>277</v>
      </c>
    </row>
    <row r="4" spans="1:11" ht="15" x14ac:dyDescent="0.2">
      <c r="A4" s="72" t="s">
        <v>294</v>
      </c>
      <c r="B4" s="73">
        <f>Hoja13!J4</f>
        <v>0</v>
      </c>
      <c r="C4" s="73"/>
      <c r="D4" s="73">
        <f>Hoja9!N39</f>
        <v>0</v>
      </c>
      <c r="E4" s="73">
        <f>Hoja9!O39</f>
        <v>0</v>
      </c>
      <c r="F4" s="73">
        <f>B4+D4-E4</f>
        <v>0</v>
      </c>
      <c r="G4" s="73"/>
      <c r="H4" s="74"/>
      <c r="I4" s="74"/>
      <c r="J4" s="73">
        <f>F4</f>
        <v>0</v>
      </c>
      <c r="K4" s="74"/>
    </row>
    <row r="5" spans="1:11" ht="15" x14ac:dyDescent="0.2">
      <c r="A5" s="72" t="s">
        <v>295</v>
      </c>
      <c r="B5" s="73">
        <f>Hoja13!J5</f>
        <v>0</v>
      </c>
      <c r="C5" s="73"/>
      <c r="D5" s="73">
        <f>Hoja9!N40</f>
        <v>0</v>
      </c>
      <c r="E5" s="73">
        <f>Hoja9!O40</f>
        <v>0</v>
      </c>
      <c r="F5" s="73">
        <f>B5+D5-E5</f>
        <v>0</v>
      </c>
      <c r="G5" s="74"/>
      <c r="H5" s="74"/>
      <c r="I5" s="74"/>
      <c r="J5" s="73">
        <f>F5</f>
        <v>0</v>
      </c>
      <c r="K5" s="74"/>
    </row>
    <row r="6" spans="1:11" ht="15" x14ac:dyDescent="0.2">
      <c r="A6" s="72" t="s">
        <v>327</v>
      </c>
      <c r="B6" s="73">
        <f>Hoja13!J6</f>
        <v>0</v>
      </c>
      <c r="C6" s="73"/>
      <c r="D6" s="74"/>
      <c r="E6" s="74"/>
      <c r="F6" s="73">
        <f>B6</f>
        <v>0</v>
      </c>
      <c r="G6" s="74"/>
      <c r="H6" s="73"/>
      <c r="I6" s="73">
        <f>F6</f>
        <v>0</v>
      </c>
      <c r="J6" s="73"/>
      <c r="K6" s="74"/>
    </row>
    <row r="7" spans="1:11" ht="15" x14ac:dyDescent="0.2">
      <c r="A7" s="72" t="s">
        <v>328</v>
      </c>
      <c r="B7" s="73">
        <f>Hoja13!J7</f>
        <v>0</v>
      </c>
      <c r="C7" s="73"/>
      <c r="D7" s="74"/>
      <c r="E7" s="74"/>
      <c r="F7" s="73">
        <f>B7</f>
        <v>0</v>
      </c>
      <c r="G7" s="74"/>
      <c r="H7" s="74"/>
      <c r="I7" s="74"/>
      <c r="J7" s="73">
        <f>F7</f>
        <v>0</v>
      </c>
      <c r="K7" s="74"/>
    </row>
    <row r="8" spans="1:11" ht="15" x14ac:dyDescent="0.2">
      <c r="A8" s="72" t="s">
        <v>302</v>
      </c>
      <c r="B8" s="73"/>
      <c r="C8" s="73">
        <f>Hoja13!K8</f>
        <v>0</v>
      </c>
      <c r="D8" s="74"/>
      <c r="E8" s="73">
        <f>Hoja9!O41</f>
        <v>0</v>
      </c>
      <c r="F8" s="74"/>
      <c r="G8" s="73">
        <f>C8+E8</f>
        <v>0</v>
      </c>
      <c r="H8" s="74"/>
      <c r="I8" s="74"/>
      <c r="J8" s="74"/>
      <c r="K8" s="73">
        <f>G8</f>
        <v>0</v>
      </c>
    </row>
    <row r="9" spans="1:11" ht="15" x14ac:dyDescent="0.2">
      <c r="A9" s="72" t="s">
        <v>329</v>
      </c>
      <c r="B9" s="73">
        <f>Hoja13!J9</f>
        <v>0</v>
      </c>
      <c r="C9" s="73"/>
      <c r="D9" s="74"/>
      <c r="E9" s="74"/>
      <c r="F9" s="73">
        <f>B9</f>
        <v>0</v>
      </c>
      <c r="G9" s="74"/>
      <c r="H9" s="74"/>
      <c r="I9" s="74"/>
      <c r="J9" s="73">
        <f>F9</f>
        <v>0</v>
      </c>
      <c r="K9" s="74"/>
    </row>
    <row r="10" spans="1:11" ht="15" x14ac:dyDescent="0.2">
      <c r="A10" s="72" t="s">
        <v>213</v>
      </c>
      <c r="B10" s="73"/>
      <c r="C10" s="73">
        <f>Hoja13!K10</f>
        <v>0</v>
      </c>
      <c r="D10" s="74"/>
      <c r="E10" s="73">
        <f>Hoja9!O42</f>
        <v>0</v>
      </c>
      <c r="F10" s="74"/>
      <c r="G10" s="73">
        <f>E10+C10</f>
        <v>0</v>
      </c>
      <c r="H10" s="74"/>
      <c r="I10" s="74"/>
      <c r="J10" s="74"/>
      <c r="K10" s="73">
        <f>G10</f>
        <v>0</v>
      </c>
    </row>
    <row r="11" spans="1:11" ht="15" x14ac:dyDescent="0.2">
      <c r="A11" s="72" t="s">
        <v>296</v>
      </c>
      <c r="B11" s="73"/>
      <c r="C11" s="73">
        <f>Hoja13!K11</f>
        <v>0</v>
      </c>
      <c r="D11" s="73">
        <f>Hoja9!N43</f>
        <v>0</v>
      </c>
      <c r="E11" s="73"/>
      <c r="F11" s="74"/>
      <c r="G11" s="73">
        <f>C11-D11</f>
        <v>0</v>
      </c>
      <c r="H11" s="74"/>
      <c r="I11" s="74"/>
      <c r="J11" s="74"/>
      <c r="K11" s="73"/>
    </row>
    <row r="12" spans="1:11" ht="30" x14ac:dyDescent="0.2">
      <c r="A12" s="75" t="s">
        <v>330</v>
      </c>
      <c r="B12" s="73"/>
      <c r="C12" s="73"/>
      <c r="D12" s="73">
        <f>Hoja9!N44</f>
        <v>0</v>
      </c>
      <c r="E12" s="73"/>
      <c r="F12" s="73">
        <f>D12</f>
        <v>0</v>
      </c>
      <c r="G12" s="74"/>
      <c r="H12" s="74"/>
      <c r="I12" s="73">
        <f>F12</f>
        <v>0</v>
      </c>
      <c r="J12" s="74"/>
      <c r="K12" s="74"/>
    </row>
    <row r="13" spans="1:11" ht="15" x14ac:dyDescent="0.2">
      <c r="A13" s="72" t="s">
        <v>301</v>
      </c>
      <c r="B13" s="73"/>
      <c r="C13" s="73"/>
      <c r="D13" s="73"/>
      <c r="E13" s="73">
        <f>Hoja9!O45</f>
        <v>0</v>
      </c>
      <c r="F13" s="74"/>
      <c r="G13" s="73">
        <f>E13</f>
        <v>0</v>
      </c>
      <c r="H13" s="73">
        <f>G13</f>
        <v>0</v>
      </c>
      <c r="I13" s="74"/>
      <c r="J13" s="74"/>
      <c r="K13" s="74"/>
    </row>
    <row r="14" spans="1:11" ht="15" x14ac:dyDescent="0.2">
      <c r="A14" s="72" t="s">
        <v>298</v>
      </c>
      <c r="B14" s="73"/>
      <c r="C14" s="73"/>
      <c r="D14" s="73">
        <f>Hoja9!N46</f>
        <v>0</v>
      </c>
      <c r="E14" s="73"/>
      <c r="F14" s="73">
        <f>D14</f>
        <v>0</v>
      </c>
      <c r="G14" s="74"/>
      <c r="H14" s="74"/>
      <c r="I14" s="73">
        <f>F14</f>
        <v>0</v>
      </c>
      <c r="J14" s="74"/>
      <c r="K14" s="74"/>
    </row>
    <row r="15" spans="1:11" ht="15" x14ac:dyDescent="0.2">
      <c r="A15" s="72" t="s">
        <v>246</v>
      </c>
      <c r="B15" s="73"/>
      <c r="C15" s="73"/>
      <c r="D15" s="73">
        <f>Hoja9!N47</f>
        <v>0</v>
      </c>
      <c r="E15" s="73"/>
      <c r="F15" s="73">
        <f>D15</f>
        <v>0</v>
      </c>
      <c r="G15" s="74"/>
      <c r="H15" s="74"/>
      <c r="I15" s="73">
        <f>F15</f>
        <v>0</v>
      </c>
      <c r="J15" s="74"/>
      <c r="K15" s="74"/>
    </row>
    <row r="16" spans="1:11" ht="15" x14ac:dyDescent="0.2">
      <c r="A16" s="72" t="s">
        <v>247</v>
      </c>
      <c r="B16" s="73"/>
      <c r="C16" s="73"/>
      <c r="D16" s="73">
        <f>Hoja9!N48</f>
        <v>0</v>
      </c>
      <c r="E16" s="73"/>
      <c r="F16" s="73">
        <f>D16</f>
        <v>0</v>
      </c>
      <c r="G16" s="74"/>
      <c r="H16" s="74"/>
      <c r="I16" s="73">
        <f>F16</f>
        <v>0</v>
      </c>
      <c r="J16" s="74"/>
      <c r="K16" s="74"/>
    </row>
    <row r="17" spans="1:11" ht="15" x14ac:dyDescent="0.2">
      <c r="A17" s="72" t="s">
        <v>331</v>
      </c>
      <c r="B17" s="73"/>
      <c r="C17" s="73">
        <f>Hoja13!K17</f>
        <v>0</v>
      </c>
      <c r="D17" s="74"/>
      <c r="E17" s="74"/>
      <c r="F17" s="74"/>
      <c r="G17" s="73">
        <f>C17</f>
        <v>0</v>
      </c>
      <c r="H17" s="74"/>
      <c r="I17" s="74"/>
      <c r="J17" s="74"/>
      <c r="K17" s="73">
        <f>G17</f>
        <v>0</v>
      </c>
    </row>
    <row r="18" spans="1:11" ht="15" x14ac:dyDescent="0.2">
      <c r="A18" s="72" t="s">
        <v>332</v>
      </c>
      <c r="B18" s="73"/>
      <c r="C18" s="73">
        <f>Hoja13!K18</f>
        <v>0</v>
      </c>
      <c r="D18" s="74"/>
      <c r="E18" s="74"/>
      <c r="F18" s="74"/>
      <c r="G18" s="73">
        <f>C18</f>
        <v>0</v>
      </c>
      <c r="H18" s="74"/>
      <c r="I18" s="73">
        <f>G30</f>
        <v>0</v>
      </c>
      <c r="J18" s="74"/>
      <c r="K18" s="73">
        <f>G18+I18</f>
        <v>0</v>
      </c>
    </row>
    <row r="19" spans="1:11" ht="15" x14ac:dyDescent="0.2">
      <c r="A19" s="72" t="s">
        <v>333</v>
      </c>
      <c r="B19" s="73"/>
      <c r="C19" s="73"/>
      <c r="D19" s="74"/>
      <c r="E19" s="74"/>
      <c r="F19" s="74"/>
      <c r="G19" s="74"/>
      <c r="H19" s="74"/>
      <c r="I19" s="74"/>
      <c r="J19" s="74"/>
      <c r="K19" s="74"/>
    </row>
    <row r="20" spans="1:11" ht="15" x14ac:dyDescent="0.2">
      <c r="A20" s="72" t="s">
        <v>334</v>
      </c>
      <c r="B20" s="73"/>
      <c r="C20" s="73">
        <f>Hoja13!K20</f>
        <v>0</v>
      </c>
      <c r="D20" s="73">
        <f>Hoja9!N49</f>
        <v>0</v>
      </c>
      <c r="E20" s="74"/>
      <c r="F20" s="74"/>
      <c r="G20" s="74"/>
      <c r="H20" s="74"/>
      <c r="I20" s="73">
        <f>G31</f>
        <v>0</v>
      </c>
      <c r="J20" s="74"/>
      <c r="K20" s="73">
        <f>I20</f>
        <v>0</v>
      </c>
    </row>
    <row r="21" spans="1:11" ht="15" x14ac:dyDescent="0.2">
      <c r="A21" s="72" t="s">
        <v>393</v>
      </c>
      <c r="B21" s="73"/>
      <c r="C21" s="73"/>
      <c r="D21" s="74"/>
      <c r="E21" s="74"/>
      <c r="F21" s="74"/>
      <c r="G21" s="74"/>
      <c r="H21" s="74"/>
      <c r="I21" s="73"/>
      <c r="J21" s="74"/>
      <c r="K21" s="73"/>
    </row>
    <row r="22" spans="1:11" ht="15" x14ac:dyDescent="0.2">
      <c r="A22" s="72" t="s">
        <v>300</v>
      </c>
      <c r="B22" s="73"/>
      <c r="C22" s="73">
        <f>Hoja13!K22</f>
        <v>0</v>
      </c>
      <c r="D22" s="73">
        <f>Hoja9!N50</f>
        <v>0</v>
      </c>
      <c r="E22" s="74"/>
      <c r="F22" s="74"/>
      <c r="G22" s="74"/>
      <c r="H22" s="74"/>
      <c r="I22" s="73">
        <f>G28</f>
        <v>0</v>
      </c>
      <c r="J22" s="74"/>
      <c r="K22" s="73">
        <f>I22</f>
        <v>0</v>
      </c>
    </row>
    <row r="23" spans="1:11" ht="15" x14ac:dyDescent="0.2">
      <c r="A23" s="72"/>
      <c r="B23" s="74"/>
      <c r="C23" s="74"/>
      <c r="D23" s="74"/>
      <c r="E23" s="74"/>
      <c r="F23" s="74"/>
      <c r="G23" s="74"/>
      <c r="H23" s="74"/>
      <c r="I23" s="74"/>
      <c r="J23" s="74"/>
      <c r="K23" s="74"/>
    </row>
    <row r="24" spans="1:11" ht="15" x14ac:dyDescent="0.2">
      <c r="A24" s="72"/>
      <c r="B24" s="74"/>
      <c r="C24" s="74"/>
      <c r="D24" s="74"/>
      <c r="E24" s="74"/>
      <c r="F24" s="74"/>
      <c r="G24" s="74"/>
      <c r="H24" s="74"/>
      <c r="I24" s="74"/>
      <c r="J24" s="74"/>
      <c r="K24" s="74"/>
    </row>
    <row r="25" spans="1:11" ht="15" x14ac:dyDescent="0.2">
      <c r="A25" s="72" t="s">
        <v>293</v>
      </c>
      <c r="B25" s="73">
        <f t="shared" ref="B25:K25" si="0">SUM(B4:B24)</f>
        <v>0</v>
      </c>
      <c r="C25" s="73">
        <f t="shared" si="0"/>
        <v>0</v>
      </c>
      <c r="D25" s="73">
        <f t="shared" si="0"/>
        <v>0</v>
      </c>
      <c r="E25" s="73">
        <f t="shared" si="0"/>
        <v>0</v>
      </c>
      <c r="F25" s="73">
        <f t="shared" si="0"/>
        <v>0</v>
      </c>
      <c r="G25" s="73">
        <f t="shared" si="0"/>
        <v>0</v>
      </c>
      <c r="H25" s="73">
        <f t="shared" si="0"/>
        <v>0</v>
      </c>
      <c r="I25" s="73">
        <f t="shared" si="0"/>
        <v>0</v>
      </c>
      <c r="J25" s="73">
        <f t="shared" si="0"/>
        <v>0</v>
      </c>
      <c r="K25" s="73">
        <f t="shared" si="0"/>
        <v>0</v>
      </c>
    </row>
    <row r="26" spans="1:11" x14ac:dyDescent="0.2">
      <c r="A26" s="64"/>
      <c r="B26" s="64"/>
      <c r="C26" s="64"/>
      <c r="D26" s="64"/>
      <c r="E26" s="64"/>
      <c r="F26" s="64"/>
      <c r="G26" s="64"/>
      <c r="H26" s="64"/>
      <c r="I26" s="64"/>
      <c r="J26" s="64"/>
      <c r="K26" s="64"/>
    </row>
    <row r="27" spans="1:11" x14ac:dyDescent="0.2">
      <c r="A27" s="64"/>
      <c r="B27" s="64"/>
      <c r="C27" s="64"/>
      <c r="D27" s="64"/>
      <c r="E27" s="64" t="s">
        <v>334</v>
      </c>
      <c r="F27" s="64"/>
      <c r="G27" s="65">
        <f>(H6+H13)-(I6+I14+I15+I16+I12)</f>
        <v>0</v>
      </c>
      <c r="H27" s="64"/>
      <c r="I27" s="64"/>
      <c r="J27" s="64"/>
      <c r="K27" s="64"/>
    </row>
    <row r="28" spans="1:11" x14ac:dyDescent="0.2">
      <c r="A28" s="64"/>
      <c r="B28" s="64"/>
      <c r="C28" s="64"/>
      <c r="D28" s="64"/>
      <c r="E28" s="66" t="s">
        <v>335</v>
      </c>
      <c r="F28" s="64"/>
      <c r="G28" s="67">
        <f>G27*0.35</f>
        <v>0</v>
      </c>
      <c r="H28" s="64"/>
      <c r="I28" s="64"/>
      <c r="J28" s="64"/>
      <c r="K28" s="64"/>
    </row>
    <row r="29" spans="1:11" x14ac:dyDescent="0.2">
      <c r="A29" s="64"/>
      <c r="B29" s="64"/>
      <c r="C29" s="64"/>
      <c r="D29" s="64"/>
      <c r="E29" s="64" t="s">
        <v>336</v>
      </c>
      <c r="F29" s="64"/>
      <c r="G29" s="68">
        <f>G27-G28</f>
        <v>0</v>
      </c>
      <c r="H29" s="64"/>
      <c r="I29" s="64"/>
      <c r="J29" s="64"/>
      <c r="K29" s="64"/>
    </row>
    <row r="30" spans="1:11" x14ac:dyDescent="0.2">
      <c r="A30" s="64"/>
      <c r="B30" s="64"/>
      <c r="C30" s="64"/>
      <c r="D30" s="64"/>
      <c r="E30" s="64" t="s">
        <v>337</v>
      </c>
      <c r="F30" s="64"/>
      <c r="G30" s="65">
        <f>G29*0.1</f>
        <v>0</v>
      </c>
      <c r="H30" s="64"/>
      <c r="I30" s="64"/>
      <c r="J30" s="64"/>
      <c r="K30" s="64"/>
    </row>
    <row r="31" spans="1:11" ht="13.5" thickBot="1" x14ac:dyDescent="0.25">
      <c r="A31" s="64"/>
      <c r="B31" s="64"/>
      <c r="C31" s="64"/>
      <c r="D31" s="64"/>
      <c r="E31" s="64" t="s">
        <v>338</v>
      </c>
      <c r="F31" s="64"/>
      <c r="G31" s="69">
        <f>G29-G30</f>
        <v>0</v>
      </c>
      <c r="H31" s="64"/>
      <c r="I31" s="64"/>
      <c r="J31" s="64"/>
      <c r="K31" s="64"/>
    </row>
    <row r="32" spans="1:11" ht="13.5" thickTop="1" x14ac:dyDescent="0.2">
      <c r="A32" s="64"/>
      <c r="B32" s="64"/>
      <c r="C32" s="64"/>
      <c r="D32" s="64"/>
      <c r="E32" s="64"/>
      <c r="F32" s="64"/>
      <c r="G32" s="64"/>
      <c r="H32" s="64"/>
      <c r="I32" s="64"/>
      <c r="J32" s="64"/>
      <c r="K32" s="64"/>
    </row>
  </sheetData>
  <mergeCells count="6">
    <mergeCell ref="A1:K1"/>
    <mergeCell ref="H2:I2"/>
    <mergeCell ref="D2:E2"/>
    <mergeCell ref="B2:C2"/>
    <mergeCell ref="F2:G2"/>
    <mergeCell ref="J2:K2"/>
  </mergeCells>
  <phoneticPr fontId="26" type="noConversion"/>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34"/>
  <sheetViews>
    <sheetView workbookViewId="0">
      <selection activeCell="M21" sqref="M21"/>
    </sheetView>
  </sheetViews>
  <sheetFormatPr baseColWidth="10" defaultRowHeight="12.75" x14ac:dyDescent="0.2"/>
  <cols>
    <col min="1" max="1" width="40.7109375" customWidth="1"/>
    <col min="2" max="2" width="16.5703125" customWidth="1"/>
    <col min="3" max="3" width="3.7109375" style="77" customWidth="1"/>
    <col min="4" max="4" width="14" customWidth="1"/>
    <col min="5" max="5" width="3.7109375" style="77" customWidth="1"/>
    <col min="6" max="6" width="13.85546875" customWidth="1"/>
    <col min="7" max="7" width="3.7109375" style="77" customWidth="1"/>
    <col min="8" max="8" width="13" customWidth="1"/>
    <col min="9" max="9" width="3.7109375" style="77" customWidth="1"/>
    <col min="10" max="10" width="12.85546875" customWidth="1"/>
  </cols>
  <sheetData>
    <row r="1" spans="1:10" ht="20.25" x14ac:dyDescent="0.3">
      <c r="A1" s="702" t="s">
        <v>343</v>
      </c>
      <c r="B1" s="702"/>
      <c r="C1" s="702"/>
      <c r="D1" s="702"/>
      <c r="E1" s="702"/>
      <c r="F1" s="702"/>
      <c r="G1" s="702"/>
      <c r="H1" s="702"/>
      <c r="I1" s="702"/>
      <c r="J1" s="702"/>
    </row>
    <row r="2" spans="1:10" ht="15" x14ac:dyDescent="0.2">
      <c r="A2" s="38"/>
      <c r="B2" s="289" t="s">
        <v>0</v>
      </c>
      <c r="C2" s="290"/>
      <c r="D2" s="291" t="s">
        <v>1</v>
      </c>
      <c r="E2" s="292"/>
      <c r="F2" s="291" t="s">
        <v>2</v>
      </c>
      <c r="G2" s="292"/>
      <c r="H2" s="291" t="s">
        <v>3</v>
      </c>
      <c r="I2" s="292"/>
      <c r="J2" s="291" t="s">
        <v>4</v>
      </c>
    </row>
    <row r="3" spans="1:10" x14ac:dyDescent="0.2">
      <c r="A3" s="281" t="s">
        <v>344</v>
      </c>
      <c r="B3" s="38"/>
      <c r="C3" s="35"/>
      <c r="D3" s="38"/>
      <c r="E3" s="35"/>
      <c r="F3" s="38"/>
      <c r="G3" s="35"/>
      <c r="H3" s="38"/>
      <c r="I3" s="35"/>
      <c r="J3" s="38"/>
    </row>
    <row r="4" spans="1:10" x14ac:dyDescent="0.2">
      <c r="A4" s="281" t="s">
        <v>305</v>
      </c>
      <c r="B4" s="38"/>
      <c r="C4" s="35"/>
      <c r="D4" s="38"/>
      <c r="E4" s="35"/>
      <c r="F4" s="38"/>
      <c r="G4" s="35"/>
      <c r="H4" s="38"/>
      <c r="I4" s="35"/>
      <c r="J4" s="38"/>
    </row>
    <row r="5" spans="1:10" x14ac:dyDescent="0.2">
      <c r="A5" s="38" t="s">
        <v>294</v>
      </c>
      <c r="B5" s="43"/>
      <c r="C5" s="34"/>
      <c r="D5" s="43"/>
      <c r="E5" s="34"/>
      <c r="F5" s="43">
        <f>Hoja12!J4</f>
        <v>0</v>
      </c>
      <c r="G5" s="34"/>
      <c r="H5" s="43">
        <f>Hoja13!J4</f>
        <v>0</v>
      </c>
      <c r="I5" s="34"/>
      <c r="J5" s="43">
        <f>Hoja14!J4</f>
        <v>0</v>
      </c>
    </row>
    <row r="6" spans="1:10" x14ac:dyDescent="0.2">
      <c r="A6" s="38" t="s">
        <v>295</v>
      </c>
      <c r="B6" s="43"/>
      <c r="C6" s="34"/>
      <c r="D6" s="43"/>
      <c r="E6" s="34"/>
      <c r="F6" s="43">
        <f>Hoja12!J5</f>
        <v>0</v>
      </c>
      <c r="G6" s="34"/>
      <c r="H6" s="43">
        <f>Hoja13!J5</f>
        <v>0</v>
      </c>
      <c r="I6" s="34"/>
      <c r="J6" s="43">
        <f>Hoja14!J5</f>
        <v>0</v>
      </c>
    </row>
    <row r="7" spans="1:10" x14ac:dyDescent="0.2">
      <c r="A7" s="38" t="s">
        <v>345</v>
      </c>
      <c r="B7" s="39"/>
      <c r="C7" s="34"/>
      <c r="D7" s="43"/>
      <c r="E7" s="34"/>
      <c r="F7" s="43">
        <f>Hoja12!J6</f>
        <v>0</v>
      </c>
      <c r="G7" s="34"/>
      <c r="H7" s="43">
        <f>Hoja13!J6</f>
        <v>0</v>
      </c>
      <c r="I7" s="34"/>
      <c r="J7" s="43">
        <f>Hoja14!J6</f>
        <v>0</v>
      </c>
    </row>
    <row r="8" spans="1:10" s="282" customFormat="1" x14ac:dyDescent="0.2">
      <c r="A8" s="281" t="s">
        <v>307</v>
      </c>
      <c r="B8" s="117">
        <f>SUM(B5:B7)</f>
        <v>0</v>
      </c>
      <c r="C8" s="286"/>
      <c r="D8" s="117">
        <f>SUM(D5:D7)</f>
        <v>0</v>
      </c>
      <c r="E8" s="286"/>
      <c r="F8" s="117">
        <f>SUM(F5:F7)</f>
        <v>0</v>
      </c>
      <c r="G8" s="286"/>
      <c r="H8" s="117">
        <f>SUM(H5:H7)</f>
        <v>0</v>
      </c>
      <c r="I8" s="286"/>
      <c r="J8" s="117">
        <f>SUM(J5:J7)</f>
        <v>0</v>
      </c>
    </row>
    <row r="9" spans="1:10" s="282" customFormat="1" x14ac:dyDescent="0.2">
      <c r="A9" s="281" t="s">
        <v>346</v>
      </c>
      <c r="B9" s="281"/>
      <c r="C9" s="288"/>
      <c r="D9" s="281"/>
      <c r="E9" s="288"/>
      <c r="F9" s="281"/>
      <c r="G9" s="288"/>
      <c r="H9" s="281"/>
      <c r="I9" s="288"/>
      <c r="J9" s="281"/>
    </row>
    <row r="10" spans="1:10" x14ac:dyDescent="0.2">
      <c r="A10" s="38" t="s">
        <v>347</v>
      </c>
      <c r="B10" s="43"/>
      <c r="C10" s="34"/>
      <c r="D10" s="43"/>
      <c r="E10" s="34"/>
      <c r="F10" s="43">
        <f>Hoja12!J7</f>
        <v>0</v>
      </c>
      <c r="G10" s="34"/>
      <c r="H10" s="43">
        <f>Hoja13!J7</f>
        <v>0</v>
      </c>
      <c r="I10" s="34"/>
      <c r="J10" s="43">
        <f>Hoja14!J7</f>
        <v>0</v>
      </c>
    </row>
    <row r="11" spans="1:10" x14ac:dyDescent="0.2">
      <c r="A11" s="38" t="s">
        <v>348</v>
      </c>
      <c r="B11" s="39"/>
      <c r="C11" s="34"/>
      <c r="D11" s="43"/>
      <c r="E11" s="34"/>
      <c r="F11" s="43">
        <f>Hoja12!K8</f>
        <v>0</v>
      </c>
      <c r="G11" s="34"/>
      <c r="H11" s="43">
        <f>Hoja13!K8</f>
        <v>0</v>
      </c>
      <c r="I11" s="34"/>
      <c r="J11" s="43">
        <f>Hoja14!K8</f>
        <v>0</v>
      </c>
    </row>
    <row r="12" spans="1:10" s="282" customFormat="1" x14ac:dyDescent="0.2">
      <c r="A12" s="281" t="s">
        <v>349</v>
      </c>
      <c r="B12" s="117">
        <f>B10-B11</f>
        <v>0</v>
      </c>
      <c r="C12" s="286"/>
      <c r="D12" s="117">
        <f>D10-D11</f>
        <v>0</v>
      </c>
      <c r="E12" s="286"/>
      <c r="F12" s="117">
        <f>F10-F11</f>
        <v>0</v>
      </c>
      <c r="G12" s="286"/>
      <c r="H12" s="117">
        <f>H10-H11</f>
        <v>0</v>
      </c>
      <c r="I12" s="286"/>
      <c r="J12" s="117">
        <f>J10-J11</f>
        <v>0</v>
      </c>
    </row>
    <row r="13" spans="1:10" s="282" customFormat="1" x14ac:dyDescent="0.2">
      <c r="A13" s="281" t="s">
        <v>350</v>
      </c>
      <c r="B13" s="281"/>
      <c r="C13" s="288"/>
      <c r="D13" s="281"/>
      <c r="E13" s="288"/>
      <c r="F13" s="281"/>
      <c r="G13" s="288"/>
      <c r="H13" s="281"/>
      <c r="I13" s="288"/>
      <c r="J13" s="281"/>
    </row>
    <row r="14" spans="1:10" x14ac:dyDescent="0.2">
      <c r="A14" s="38" t="s">
        <v>351</v>
      </c>
      <c r="B14" s="43"/>
      <c r="C14" s="34"/>
      <c r="D14" s="43"/>
      <c r="E14" s="34"/>
      <c r="F14" s="43">
        <f>Hoja12!J9</f>
        <v>0</v>
      </c>
      <c r="G14" s="34"/>
      <c r="H14" s="43">
        <f>Hoja13!J9</f>
        <v>0</v>
      </c>
      <c r="I14" s="34"/>
      <c r="J14" s="43">
        <f>Hoja14!J9</f>
        <v>0</v>
      </c>
    </row>
    <row r="15" spans="1:10" x14ac:dyDescent="0.2">
      <c r="A15" s="38" t="s">
        <v>352</v>
      </c>
      <c r="B15" s="39"/>
      <c r="C15" s="34"/>
      <c r="D15" s="43"/>
      <c r="E15" s="34"/>
      <c r="F15" s="43">
        <f>Hoja12!K10</f>
        <v>0</v>
      </c>
      <c r="G15" s="34"/>
      <c r="H15" s="43">
        <f>Hoja13!K10</f>
        <v>0</v>
      </c>
      <c r="I15" s="34"/>
      <c r="J15" s="43">
        <f>Hoja14!K10</f>
        <v>0</v>
      </c>
    </row>
    <row r="16" spans="1:10" s="282" customFormat="1" x14ac:dyDescent="0.2">
      <c r="A16" s="281" t="s">
        <v>353</v>
      </c>
      <c r="B16" s="117">
        <f>B14-B15</f>
        <v>0</v>
      </c>
      <c r="C16" s="286"/>
      <c r="D16" s="117">
        <f>D14-D15</f>
        <v>0</v>
      </c>
      <c r="E16" s="286"/>
      <c r="F16" s="117">
        <f>F14-F15</f>
        <v>0</v>
      </c>
      <c r="G16" s="286"/>
      <c r="H16" s="117">
        <f>H14-H15</f>
        <v>0</v>
      </c>
      <c r="I16" s="286"/>
      <c r="J16" s="117">
        <f>J14-J15</f>
        <v>0</v>
      </c>
    </row>
    <row r="17" spans="1:11" s="282" customFormat="1" x14ac:dyDescent="0.2">
      <c r="A17" s="281" t="s">
        <v>313</v>
      </c>
      <c r="B17" s="117">
        <f>B16+B12+B8</f>
        <v>0</v>
      </c>
      <c r="C17" s="286"/>
      <c r="D17" s="117">
        <f>D16+D12+D8</f>
        <v>0</v>
      </c>
      <c r="E17" s="286"/>
      <c r="F17" s="117">
        <f>F16+F12+F8</f>
        <v>0</v>
      </c>
      <c r="G17" s="286"/>
      <c r="H17" s="117">
        <f>H16+H12+H8</f>
        <v>0</v>
      </c>
      <c r="I17" s="286"/>
      <c r="J17" s="117">
        <f>J16+J12+J8</f>
        <v>0</v>
      </c>
    </row>
    <row r="18" spans="1:11" s="282" customFormat="1" x14ac:dyDescent="0.2">
      <c r="A18" s="281" t="s">
        <v>354</v>
      </c>
      <c r="B18" s="281"/>
      <c r="C18" s="288"/>
      <c r="D18" s="281"/>
      <c r="E18" s="288"/>
      <c r="F18" s="281"/>
      <c r="G18" s="288"/>
      <c r="H18" s="281"/>
      <c r="I18" s="288"/>
      <c r="J18" s="281"/>
    </row>
    <row r="19" spans="1:11" s="282" customFormat="1" x14ac:dyDescent="0.2">
      <c r="A19" s="281" t="s">
        <v>355</v>
      </c>
      <c r="B19" s="281"/>
      <c r="C19" s="288"/>
      <c r="D19" s="281"/>
      <c r="E19" s="288"/>
      <c r="F19" s="281"/>
      <c r="G19" s="288"/>
      <c r="H19" s="281"/>
      <c r="I19" s="288"/>
      <c r="J19" s="281"/>
    </row>
    <row r="20" spans="1:11" ht="25.5" x14ac:dyDescent="0.2">
      <c r="A20" s="44" t="s">
        <v>356</v>
      </c>
      <c r="B20" s="43"/>
      <c r="C20" s="34"/>
      <c r="D20" s="43"/>
      <c r="E20" s="34"/>
      <c r="F20" s="43">
        <f>Hoja2!E153</f>
        <v>0</v>
      </c>
      <c r="G20" s="34"/>
      <c r="H20" s="43">
        <f>Hoja2!E154</f>
        <v>0</v>
      </c>
      <c r="I20" s="34"/>
      <c r="J20" s="38">
        <v>0</v>
      </c>
    </row>
    <row r="21" spans="1:11" x14ac:dyDescent="0.2">
      <c r="A21" s="38" t="s">
        <v>300</v>
      </c>
      <c r="B21" s="34"/>
      <c r="C21" s="34"/>
      <c r="D21" s="43"/>
      <c r="E21" s="34"/>
      <c r="F21" s="43">
        <f>Hoja12!K22</f>
        <v>0</v>
      </c>
      <c r="G21" s="34"/>
      <c r="H21" s="43">
        <f>Hoja13!K22</f>
        <v>0</v>
      </c>
      <c r="I21" s="34"/>
      <c r="J21" s="43">
        <f>Hoja14!K22</f>
        <v>0</v>
      </c>
    </row>
    <row r="22" spans="1:11" s="282" customFormat="1" x14ac:dyDescent="0.2">
      <c r="A22" s="281" t="s">
        <v>357</v>
      </c>
      <c r="B22" s="117">
        <f>B20+B21</f>
        <v>0</v>
      </c>
      <c r="C22" s="286"/>
      <c r="D22" s="117">
        <f>D20+D21</f>
        <v>0</v>
      </c>
      <c r="E22" s="286"/>
      <c r="F22" s="117">
        <f>F20+F21</f>
        <v>0</v>
      </c>
      <c r="G22" s="286"/>
      <c r="H22" s="117">
        <f>H20+H21</f>
        <v>0</v>
      </c>
      <c r="I22" s="286"/>
      <c r="J22" s="117">
        <f>J20+J21</f>
        <v>0</v>
      </c>
      <c r="K22" s="283"/>
    </row>
    <row r="23" spans="1:11" s="282" customFormat="1" x14ac:dyDescent="0.2">
      <c r="A23" s="281" t="s">
        <v>314</v>
      </c>
      <c r="B23" s="281"/>
      <c r="C23" s="288"/>
      <c r="D23" s="281"/>
      <c r="E23" s="288"/>
      <c r="F23" s="281"/>
      <c r="G23" s="288"/>
      <c r="H23" s="281"/>
      <c r="I23" s="288"/>
      <c r="J23" s="281"/>
    </row>
    <row r="24" spans="1:11" x14ac:dyDescent="0.2">
      <c r="A24" s="38" t="s">
        <v>358</v>
      </c>
      <c r="B24" s="43"/>
      <c r="C24" s="34"/>
      <c r="D24" s="43"/>
      <c r="E24" s="34"/>
      <c r="F24" s="43">
        <f>Hoja2!F153</f>
        <v>0</v>
      </c>
      <c r="G24" s="34"/>
      <c r="H24" s="38">
        <v>0</v>
      </c>
      <c r="I24" s="35"/>
      <c r="J24" s="38">
        <v>0</v>
      </c>
    </row>
    <row r="25" spans="1:11" s="282" customFormat="1" x14ac:dyDescent="0.2">
      <c r="A25" s="284" t="s">
        <v>316</v>
      </c>
      <c r="B25" s="117">
        <f>B24</f>
        <v>0</v>
      </c>
      <c r="C25" s="286"/>
      <c r="D25" s="117">
        <f>D24</f>
        <v>0</v>
      </c>
      <c r="E25" s="286"/>
      <c r="F25" s="117">
        <f>F24</f>
        <v>0</v>
      </c>
      <c r="G25" s="286"/>
      <c r="H25" s="117">
        <f>H24</f>
        <v>0</v>
      </c>
      <c r="I25" s="286"/>
      <c r="J25" s="117">
        <f>J24</f>
        <v>0</v>
      </c>
    </row>
    <row r="26" spans="1:11" s="282" customFormat="1" x14ac:dyDescent="0.2">
      <c r="A26" s="285" t="s">
        <v>532</v>
      </c>
      <c r="B26" s="286">
        <f>+B22+B25</f>
        <v>0</v>
      </c>
      <c r="C26" s="286"/>
      <c r="D26" s="286">
        <f>+D22+D25</f>
        <v>0</v>
      </c>
      <c r="E26" s="286"/>
      <c r="F26" s="286">
        <f>+F22+F25</f>
        <v>0</v>
      </c>
      <c r="G26" s="286"/>
      <c r="H26" s="286">
        <f>+H22+H25</f>
        <v>0</v>
      </c>
      <c r="I26" s="286"/>
      <c r="J26" s="286">
        <f>+J22+J25</f>
        <v>0</v>
      </c>
    </row>
    <row r="27" spans="1:11" s="282" customFormat="1" x14ac:dyDescent="0.2">
      <c r="A27" s="281" t="s">
        <v>317</v>
      </c>
      <c r="B27" s="281"/>
      <c r="C27" s="288"/>
      <c r="D27" s="281"/>
      <c r="E27" s="288"/>
      <c r="F27" s="281"/>
      <c r="G27" s="288"/>
      <c r="H27" s="281"/>
      <c r="I27" s="288"/>
      <c r="J27" s="281"/>
    </row>
    <row r="28" spans="1:11" x14ac:dyDescent="0.2">
      <c r="A28" s="38" t="s">
        <v>359</v>
      </c>
      <c r="B28" s="43"/>
      <c r="C28" s="34"/>
      <c r="D28" s="43"/>
      <c r="E28" s="34"/>
      <c r="F28" s="3">
        <f>Hoja12!K17</f>
        <v>0</v>
      </c>
      <c r="G28" s="94"/>
      <c r="H28" s="43">
        <f>Hoja13!K17</f>
        <v>0</v>
      </c>
      <c r="I28" s="34"/>
      <c r="J28" s="43">
        <f>Hoja14!K17</f>
        <v>0</v>
      </c>
    </row>
    <row r="29" spans="1:11" x14ac:dyDescent="0.2">
      <c r="A29" s="38" t="s">
        <v>332</v>
      </c>
      <c r="B29" s="43"/>
      <c r="C29" s="34"/>
      <c r="D29" s="43"/>
      <c r="E29" s="34"/>
      <c r="F29" s="43">
        <f>Hoja12!K18</f>
        <v>0</v>
      </c>
      <c r="G29" s="34"/>
      <c r="H29" s="43">
        <f>Hoja13!K18</f>
        <v>0</v>
      </c>
      <c r="I29" s="34"/>
      <c r="J29" s="43">
        <f>Hoja14!K18</f>
        <v>0</v>
      </c>
    </row>
    <row r="30" spans="1:11" x14ac:dyDescent="0.2">
      <c r="A30" s="38" t="s">
        <v>333</v>
      </c>
      <c r="B30" s="38"/>
      <c r="C30" s="35"/>
      <c r="D30" s="38"/>
      <c r="E30" s="35"/>
      <c r="F30" s="38"/>
      <c r="G30" s="35"/>
      <c r="H30" s="38"/>
      <c r="I30" s="35"/>
      <c r="J30" s="38"/>
    </row>
    <row r="31" spans="1:11" x14ac:dyDescent="0.2">
      <c r="A31" s="38" t="s">
        <v>334</v>
      </c>
      <c r="B31" s="43"/>
      <c r="C31" s="34"/>
      <c r="D31" s="43"/>
      <c r="E31" s="34"/>
      <c r="F31" s="43">
        <f>Hoja12!K20</f>
        <v>0</v>
      </c>
      <c r="G31" s="34"/>
      <c r="H31" s="43">
        <f>Hoja13!K20</f>
        <v>0</v>
      </c>
      <c r="I31" s="34"/>
      <c r="J31" s="43">
        <f>Hoja14!K20</f>
        <v>0</v>
      </c>
    </row>
    <row r="32" spans="1:11" s="282" customFormat="1" x14ac:dyDescent="0.2">
      <c r="A32" s="281" t="s">
        <v>318</v>
      </c>
      <c r="B32" s="117">
        <f>SUM(B28:B31)</f>
        <v>0</v>
      </c>
      <c r="C32" s="286"/>
      <c r="D32" s="117">
        <f>SUM(D28:D31)</f>
        <v>0</v>
      </c>
      <c r="E32" s="286"/>
      <c r="F32" s="117">
        <f>SUM(F28:F31)</f>
        <v>0</v>
      </c>
      <c r="G32" s="286"/>
      <c r="H32" s="117">
        <f>SUM(H28:H31)</f>
        <v>0</v>
      </c>
      <c r="I32" s="286"/>
      <c r="J32" s="117">
        <f>SUM(J28:J31)</f>
        <v>0</v>
      </c>
    </row>
    <row r="33" spans="1:10" s="282" customFormat="1" ht="13.5" thickBot="1" x14ac:dyDescent="0.25">
      <c r="A33" s="281" t="s">
        <v>319</v>
      </c>
      <c r="B33" s="287">
        <f>B22+B25+B32</f>
        <v>0</v>
      </c>
      <c r="C33" s="286"/>
      <c r="D33" s="287">
        <f>D22+D25+D32</f>
        <v>0</v>
      </c>
      <c r="E33" s="286"/>
      <c r="F33" s="287">
        <f>F22+F25+F32</f>
        <v>0</v>
      </c>
      <c r="G33" s="286"/>
      <c r="H33" s="287">
        <f>H22+H25+H32</f>
        <v>0</v>
      </c>
      <c r="I33" s="286"/>
      <c r="J33" s="287">
        <f>J22+J25+J32</f>
        <v>0</v>
      </c>
    </row>
    <row r="34" spans="1:10" ht="13.5" thickTop="1" x14ac:dyDescent="0.2">
      <c r="F34" s="3"/>
      <c r="G34" s="94"/>
      <c r="H34" s="3"/>
      <c r="I34" s="94"/>
    </row>
  </sheetData>
  <mergeCells count="1">
    <mergeCell ref="A1:J1"/>
  </mergeCells>
  <phoneticPr fontId="26" type="noConversion"/>
  <pageMargins left="0" right="0" top="0" bottom="0" header="0" footer="0"/>
  <pageSetup scale="13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O28"/>
  <sheetViews>
    <sheetView showGridLines="0" workbookViewId="0">
      <selection sqref="A1:O1"/>
    </sheetView>
  </sheetViews>
  <sheetFormatPr baseColWidth="10" defaultRowHeight="12.75" x14ac:dyDescent="0.2"/>
  <cols>
    <col min="1" max="1" width="37.42578125" customWidth="1"/>
    <col min="4" max="4" width="2.7109375" customWidth="1"/>
    <col min="5" max="6" width="11.42578125" customWidth="1"/>
    <col min="7" max="7" width="2.7109375" customWidth="1"/>
    <col min="8" max="9" width="11.42578125" customWidth="1"/>
    <col min="10" max="10" width="2.7109375" customWidth="1"/>
    <col min="11" max="12" width="11.42578125" customWidth="1"/>
    <col min="13" max="13" width="2.7109375" customWidth="1"/>
    <col min="14" max="15" width="11.42578125" customWidth="1"/>
  </cols>
  <sheetData>
    <row r="1" spans="1:15" ht="30.75" customHeight="1" x14ac:dyDescent="0.2">
      <c r="A1" s="701" t="s">
        <v>360</v>
      </c>
      <c r="B1" s="701"/>
      <c r="C1" s="701"/>
      <c r="D1" s="701"/>
      <c r="E1" s="701"/>
      <c r="F1" s="701"/>
      <c r="G1" s="701"/>
      <c r="H1" s="701"/>
      <c r="I1" s="701"/>
      <c r="J1" s="701"/>
      <c r="K1" s="701"/>
      <c r="L1" s="701"/>
      <c r="M1" s="701"/>
      <c r="N1" s="701"/>
      <c r="O1" s="701"/>
    </row>
    <row r="2" spans="1:15" s="296" customFormat="1" ht="23.25" customHeight="1" x14ac:dyDescent="0.2">
      <c r="A2" s="295"/>
      <c r="B2" s="588" t="s">
        <v>135</v>
      </c>
      <c r="C2" s="588"/>
      <c r="D2" s="295"/>
      <c r="E2" s="589" t="s">
        <v>136</v>
      </c>
      <c r="F2" s="589"/>
      <c r="G2" s="295"/>
      <c r="H2" s="589" t="s">
        <v>137</v>
      </c>
      <c r="I2" s="589"/>
      <c r="J2" s="295"/>
      <c r="K2" s="589" t="s">
        <v>138</v>
      </c>
      <c r="L2" s="589"/>
      <c r="M2" s="295"/>
      <c r="N2" s="589" t="s">
        <v>139</v>
      </c>
      <c r="O2" s="589"/>
    </row>
    <row r="3" spans="1:15" ht="17.25" customHeight="1" x14ac:dyDescent="0.2">
      <c r="A3" s="30" t="s">
        <v>361</v>
      </c>
      <c r="B3" s="32"/>
      <c r="C3" s="32"/>
      <c r="D3" s="32"/>
      <c r="E3" s="31"/>
      <c r="F3" s="32"/>
      <c r="G3" s="32"/>
      <c r="H3" s="31"/>
      <c r="I3" s="32"/>
      <c r="J3" s="32"/>
      <c r="K3" s="31"/>
      <c r="L3" s="32">
        <f>Hoja13!H13</f>
        <v>0</v>
      </c>
      <c r="M3" s="32"/>
      <c r="O3" s="3">
        <f>Hoja14!H13</f>
        <v>0</v>
      </c>
    </row>
    <row r="4" spans="1:15" ht="14.25" customHeight="1" x14ac:dyDescent="0.2">
      <c r="A4" s="33" t="s">
        <v>362</v>
      </c>
      <c r="B4" s="34"/>
      <c r="C4" s="40"/>
      <c r="D4" s="35"/>
      <c r="E4" s="34"/>
      <c r="F4" s="34"/>
      <c r="G4" s="34"/>
      <c r="H4" s="34"/>
      <c r="I4" s="35"/>
      <c r="J4" s="35"/>
      <c r="K4" s="35"/>
      <c r="L4" s="35">
        <v>0</v>
      </c>
      <c r="M4" s="35"/>
      <c r="O4">
        <v>0</v>
      </c>
    </row>
    <row r="5" spans="1:15" s="282" customFormat="1" ht="18.75" customHeight="1" x14ac:dyDescent="0.2">
      <c r="A5" s="293" t="s">
        <v>363</v>
      </c>
      <c r="B5" s="288"/>
      <c r="C5" s="294"/>
      <c r="D5" s="286"/>
      <c r="E5" s="286"/>
      <c r="F5" s="294"/>
      <c r="G5" s="286"/>
      <c r="H5" s="286"/>
      <c r="I5" s="294"/>
      <c r="J5" s="286"/>
      <c r="K5" s="288"/>
      <c r="L5" s="294">
        <f>L3-L4</f>
        <v>0</v>
      </c>
      <c r="M5" s="286"/>
      <c r="O5" s="294">
        <f>O3-O4</f>
        <v>0</v>
      </c>
    </row>
    <row r="6" spans="1:15" ht="15.75" customHeight="1" x14ac:dyDescent="0.2">
      <c r="A6" s="33" t="s">
        <v>364</v>
      </c>
      <c r="B6" s="34"/>
      <c r="C6" s="35"/>
      <c r="D6" s="35"/>
      <c r="E6" s="35"/>
      <c r="F6" s="35"/>
      <c r="G6" s="35"/>
      <c r="H6" s="34"/>
      <c r="I6" s="35"/>
      <c r="J6" s="35"/>
      <c r="K6" s="34"/>
      <c r="L6" s="34"/>
      <c r="M6" s="34"/>
    </row>
    <row r="7" spans="1:15" ht="13.5" customHeight="1" x14ac:dyDescent="0.2">
      <c r="A7" s="36" t="s">
        <v>365</v>
      </c>
      <c r="B7" s="34"/>
      <c r="C7" s="35"/>
      <c r="D7" s="35"/>
      <c r="E7" s="34"/>
      <c r="F7" s="35"/>
      <c r="G7" s="35"/>
      <c r="H7" s="34"/>
      <c r="I7" s="35"/>
      <c r="J7" s="35"/>
      <c r="K7" s="34">
        <f>Hoja13!I6</f>
        <v>0</v>
      </c>
      <c r="L7" s="35"/>
      <c r="M7" s="35"/>
      <c r="N7" s="3">
        <f>Hoja14!I6</f>
        <v>0</v>
      </c>
    </row>
    <row r="8" spans="1:15" ht="15.75" customHeight="1" x14ac:dyDescent="0.2">
      <c r="A8" s="33" t="s">
        <v>366</v>
      </c>
      <c r="B8" s="34"/>
      <c r="C8" s="35"/>
      <c r="D8" s="35"/>
      <c r="E8" s="34"/>
      <c r="F8" s="34"/>
      <c r="G8" s="34"/>
      <c r="H8" s="34"/>
      <c r="I8" s="34"/>
      <c r="J8" s="34"/>
      <c r="K8" s="34">
        <f>Hoja13!I14</f>
        <v>0</v>
      </c>
      <c r="L8" s="35"/>
      <c r="M8" s="35"/>
      <c r="N8" s="3">
        <f>Hoja14!I14</f>
        <v>0</v>
      </c>
    </row>
    <row r="9" spans="1:15" ht="18.75" customHeight="1" x14ac:dyDescent="0.2">
      <c r="A9" s="36" t="s">
        <v>367</v>
      </c>
      <c r="B9" s="39"/>
      <c r="C9" s="35"/>
      <c r="D9" s="35"/>
      <c r="E9" s="39"/>
      <c r="F9" s="35"/>
      <c r="G9" s="35"/>
      <c r="H9" s="39"/>
      <c r="I9" s="35"/>
      <c r="J9" s="35"/>
      <c r="K9" s="39">
        <f>Hoja13!H6</f>
        <v>0</v>
      </c>
      <c r="L9" s="35"/>
      <c r="M9" s="35"/>
      <c r="N9" s="39">
        <f>Hoja10!P6</f>
        <v>0</v>
      </c>
    </row>
    <row r="10" spans="1:15" ht="19.5" customHeight="1" x14ac:dyDescent="0.2">
      <c r="A10" s="33" t="s">
        <v>368</v>
      </c>
      <c r="B10" s="35"/>
      <c r="C10" s="39"/>
      <c r="D10" s="34"/>
      <c r="E10" s="35"/>
      <c r="F10" s="39"/>
      <c r="G10" s="34"/>
      <c r="H10" s="35"/>
      <c r="I10" s="39"/>
      <c r="J10" s="34"/>
      <c r="K10" s="35"/>
      <c r="L10" s="39">
        <f>K7+K8-K9</f>
        <v>0</v>
      </c>
      <c r="M10" s="34"/>
      <c r="O10" s="39">
        <f>N7+N8-N9</f>
        <v>0</v>
      </c>
    </row>
    <row r="11" spans="1:15" s="282" customFormat="1" ht="14.25" customHeight="1" x14ac:dyDescent="0.2">
      <c r="A11" s="293" t="s">
        <v>369</v>
      </c>
      <c r="B11" s="288"/>
      <c r="C11" s="286"/>
      <c r="D11" s="286"/>
      <c r="E11" s="286"/>
      <c r="F11" s="286"/>
      <c r="G11" s="286"/>
      <c r="H11" s="288"/>
      <c r="I11" s="286"/>
      <c r="J11" s="286"/>
      <c r="K11" s="288"/>
      <c r="L11" s="286">
        <f>L5-L10</f>
        <v>0</v>
      </c>
      <c r="M11" s="286"/>
      <c r="O11" s="286">
        <f>O5-O10</f>
        <v>0</v>
      </c>
    </row>
    <row r="12" spans="1:15" ht="15" customHeight="1" x14ac:dyDescent="0.2">
      <c r="A12" s="33" t="s">
        <v>370</v>
      </c>
      <c r="B12" s="35"/>
      <c r="C12" s="35"/>
      <c r="D12" s="35"/>
      <c r="E12" s="35"/>
      <c r="F12" s="34"/>
      <c r="G12" s="34"/>
      <c r="H12" s="35"/>
      <c r="I12" s="34"/>
      <c r="J12" s="34"/>
      <c r="K12" s="34"/>
      <c r="L12" s="35"/>
      <c r="M12" s="35"/>
    </row>
    <row r="13" spans="1:15" ht="16.5" customHeight="1" x14ac:dyDescent="0.2">
      <c r="A13" s="33" t="s">
        <v>371</v>
      </c>
      <c r="B13" s="34"/>
      <c r="C13" s="35"/>
      <c r="D13" s="35"/>
      <c r="E13" s="34"/>
      <c r="F13" s="35"/>
      <c r="G13" s="35"/>
      <c r="H13" s="34"/>
      <c r="I13" s="35"/>
      <c r="J13" s="35"/>
      <c r="K13" s="34">
        <f>Hoja13!I15</f>
        <v>0</v>
      </c>
      <c r="L13" s="34"/>
      <c r="M13" s="34"/>
      <c r="N13" s="3">
        <f>Hoja14!I15</f>
        <v>0</v>
      </c>
    </row>
    <row r="14" spans="1:15" ht="15.75" customHeight="1" x14ac:dyDescent="0.2">
      <c r="A14" s="33" t="s">
        <v>372</v>
      </c>
      <c r="B14" s="34"/>
      <c r="C14" s="35"/>
      <c r="D14" s="35"/>
      <c r="E14" s="34"/>
      <c r="F14" s="35"/>
      <c r="G14" s="35"/>
      <c r="H14" s="34"/>
      <c r="I14" s="35"/>
      <c r="J14" s="35"/>
      <c r="K14" s="34">
        <f>Hoja13!I16</f>
        <v>0</v>
      </c>
      <c r="L14" s="34"/>
      <c r="M14" s="34"/>
      <c r="N14" s="3">
        <f>Hoja14!I16</f>
        <v>0</v>
      </c>
    </row>
    <row r="15" spans="1:15" ht="14.25" customHeight="1" x14ac:dyDescent="0.2">
      <c r="A15" s="33" t="s">
        <v>373</v>
      </c>
      <c r="B15" s="35"/>
      <c r="C15" s="35"/>
      <c r="D15" s="35"/>
      <c r="E15" s="34"/>
      <c r="F15" s="35"/>
      <c r="G15" s="35"/>
      <c r="H15" s="34"/>
      <c r="I15" s="35"/>
      <c r="J15" s="35"/>
      <c r="K15" s="35"/>
      <c r="L15" s="34"/>
      <c r="M15" s="34"/>
    </row>
    <row r="16" spans="1:15" ht="17.25" customHeight="1" x14ac:dyDescent="0.2">
      <c r="A16" s="37" t="s">
        <v>494</v>
      </c>
      <c r="B16" s="40"/>
      <c r="C16" s="35"/>
      <c r="D16" s="35"/>
      <c r="E16" s="40"/>
      <c r="F16" s="35"/>
      <c r="G16" s="35"/>
      <c r="H16" s="40"/>
      <c r="I16" s="35"/>
      <c r="J16" s="35"/>
      <c r="K16" s="40"/>
      <c r="L16" s="34"/>
      <c r="M16" s="34"/>
      <c r="N16" s="40"/>
    </row>
    <row r="17" spans="1:15" ht="21" customHeight="1" x14ac:dyDescent="0.2">
      <c r="A17" s="37" t="s">
        <v>374</v>
      </c>
      <c r="B17" s="35"/>
      <c r="C17" s="39"/>
      <c r="D17" s="34"/>
      <c r="E17" s="34"/>
      <c r="F17" s="39"/>
      <c r="G17" s="34"/>
      <c r="H17" s="34"/>
      <c r="I17" s="39"/>
      <c r="J17" s="34"/>
      <c r="K17" s="35"/>
      <c r="L17" s="39">
        <f>SUM(K13:K16)</f>
        <v>0</v>
      </c>
      <c r="M17" s="34"/>
      <c r="O17" s="39">
        <f>SUM(N13:N16)</f>
        <v>0</v>
      </c>
    </row>
    <row r="18" spans="1:15" s="282" customFormat="1" ht="14.25" customHeight="1" x14ac:dyDescent="0.2">
      <c r="A18" s="293" t="s">
        <v>375</v>
      </c>
      <c r="B18" s="288"/>
      <c r="C18" s="286"/>
      <c r="D18" s="286"/>
      <c r="E18" s="288"/>
      <c r="F18" s="286"/>
      <c r="G18" s="286"/>
      <c r="H18" s="288"/>
      <c r="I18" s="286"/>
      <c r="J18" s="286"/>
      <c r="K18" s="288"/>
      <c r="L18" s="286">
        <f>L11-L17</f>
        <v>0</v>
      </c>
      <c r="M18" s="286"/>
      <c r="O18" s="286">
        <f>O11-O17</f>
        <v>0</v>
      </c>
    </row>
    <row r="19" spans="1:15" ht="12" customHeight="1" x14ac:dyDescent="0.2">
      <c r="A19" s="33" t="s">
        <v>376</v>
      </c>
      <c r="B19" s="35"/>
      <c r="C19" s="35"/>
      <c r="D19" s="35"/>
      <c r="E19" s="35"/>
      <c r="F19" s="35"/>
      <c r="G19" s="35"/>
      <c r="H19" s="35"/>
      <c r="I19" s="35"/>
      <c r="J19" s="35"/>
      <c r="K19" s="35"/>
      <c r="L19" s="34"/>
      <c r="M19" s="34"/>
    </row>
    <row r="20" spans="1:15" ht="15" customHeight="1" x14ac:dyDescent="0.2">
      <c r="A20" s="33" t="s">
        <v>377</v>
      </c>
      <c r="B20" s="35"/>
      <c r="C20" s="35"/>
      <c r="D20" s="35"/>
      <c r="E20" s="35"/>
      <c r="F20" s="35"/>
      <c r="G20" s="35"/>
      <c r="H20" s="35"/>
      <c r="I20" s="35"/>
      <c r="J20" s="35"/>
      <c r="K20" s="35"/>
      <c r="L20" s="35"/>
      <c r="M20" s="35"/>
    </row>
    <row r="21" spans="1:15" ht="13.5" customHeight="1" x14ac:dyDescent="0.2">
      <c r="A21" s="33" t="s">
        <v>378</v>
      </c>
      <c r="B21" s="43"/>
      <c r="C21" s="39"/>
      <c r="D21" s="34"/>
      <c r="E21" s="35"/>
      <c r="F21" s="39"/>
      <c r="G21" s="34"/>
      <c r="H21" s="35"/>
      <c r="I21" s="39"/>
      <c r="J21" s="34"/>
      <c r="K21" s="35"/>
      <c r="L21" s="39">
        <f>Hoja13!I12</f>
        <v>0</v>
      </c>
      <c r="M21" s="34"/>
      <c r="O21" s="39">
        <f>Hoja14!I12</f>
        <v>0</v>
      </c>
    </row>
    <row r="22" spans="1:15" s="282" customFormat="1" ht="17.25" customHeight="1" x14ac:dyDescent="0.2">
      <c r="A22" s="293" t="s">
        <v>379</v>
      </c>
      <c r="B22" s="288"/>
      <c r="C22" s="286"/>
      <c r="D22" s="286"/>
      <c r="E22" s="288"/>
      <c r="F22" s="286"/>
      <c r="G22" s="286"/>
      <c r="H22" s="288"/>
      <c r="I22" s="286"/>
      <c r="J22" s="286"/>
      <c r="K22" s="288"/>
      <c r="L22" s="286">
        <f>L18-L21</f>
        <v>0</v>
      </c>
      <c r="M22" s="286"/>
      <c r="O22" s="286">
        <f>O18-O21</f>
        <v>0</v>
      </c>
    </row>
    <row r="23" spans="1:15" ht="18.75" customHeight="1" x14ac:dyDescent="0.2">
      <c r="A23" s="33" t="s">
        <v>380</v>
      </c>
      <c r="B23" s="35"/>
      <c r="C23" s="39"/>
      <c r="D23" s="34"/>
      <c r="E23" s="35"/>
      <c r="F23" s="39"/>
      <c r="G23" s="34"/>
      <c r="H23" s="35"/>
      <c r="I23" s="39"/>
      <c r="J23" s="34"/>
      <c r="K23" s="35"/>
      <c r="L23" s="39">
        <f>Hoja13!I22</f>
        <v>0</v>
      </c>
      <c r="M23" s="34"/>
      <c r="O23" s="39">
        <f>Hoja14!I22</f>
        <v>0</v>
      </c>
    </row>
    <row r="24" spans="1:15" s="282" customFormat="1" ht="16.5" customHeight="1" x14ac:dyDescent="0.2">
      <c r="A24" s="293" t="s">
        <v>381</v>
      </c>
      <c r="B24" s="288"/>
      <c r="C24" s="286"/>
      <c r="D24" s="286"/>
      <c r="E24" s="288"/>
      <c r="F24" s="286"/>
      <c r="G24" s="286"/>
      <c r="H24" s="288"/>
      <c r="I24" s="286"/>
      <c r="J24" s="286"/>
      <c r="K24" s="288"/>
      <c r="L24" s="286">
        <f>L22-L23</f>
        <v>0</v>
      </c>
      <c r="M24" s="286"/>
      <c r="O24" s="286">
        <f>O22-O23</f>
        <v>0</v>
      </c>
    </row>
    <row r="25" spans="1:15" ht="17.25" customHeight="1" x14ac:dyDescent="0.2">
      <c r="A25" s="33" t="s">
        <v>382</v>
      </c>
      <c r="B25" s="34"/>
      <c r="C25" s="34"/>
      <c r="D25" s="34"/>
      <c r="E25" s="34"/>
      <c r="F25" s="34"/>
      <c r="G25" s="34"/>
      <c r="H25" s="34"/>
      <c r="I25" s="34"/>
      <c r="J25" s="34"/>
      <c r="K25" s="34"/>
      <c r="L25" s="34">
        <f>Hoja13!I18</f>
        <v>0</v>
      </c>
      <c r="M25" s="34"/>
      <c r="O25" s="3">
        <f>Hoja14!I18</f>
        <v>0</v>
      </c>
    </row>
    <row r="26" spans="1:15" s="282" customFormat="1" ht="15" customHeight="1" thickBot="1" x14ac:dyDescent="0.25">
      <c r="A26" s="293" t="s">
        <v>383</v>
      </c>
      <c r="B26" s="288"/>
      <c r="C26" s="287"/>
      <c r="D26" s="286"/>
      <c r="E26" s="288"/>
      <c r="F26" s="287"/>
      <c r="G26" s="286"/>
      <c r="H26" s="288"/>
      <c r="I26" s="287"/>
      <c r="J26" s="286"/>
      <c r="K26" s="288"/>
      <c r="L26" s="287">
        <f>L24-L25</f>
        <v>0</v>
      </c>
      <c r="M26" s="286"/>
      <c r="O26" s="287">
        <f>O24-O25</f>
        <v>0</v>
      </c>
    </row>
    <row r="27" spans="1:15" ht="13.5" thickTop="1" x14ac:dyDescent="0.2"/>
    <row r="28" spans="1:15" x14ac:dyDescent="0.2">
      <c r="F28" s="3"/>
      <c r="G28" s="3"/>
    </row>
  </sheetData>
  <mergeCells count="6">
    <mergeCell ref="A1:O1"/>
    <mergeCell ref="B2:C2"/>
    <mergeCell ref="E2:F2"/>
    <mergeCell ref="H2:I2"/>
    <mergeCell ref="K2:L2"/>
    <mergeCell ref="N2:O2"/>
  </mergeCells>
  <phoneticPr fontId="26" type="noConversion"/>
  <pageMargins left="0" right="0" top="0" bottom="0" header="0" footer="0"/>
  <pageSetup scale="130" orientation="landscape" horizontalDpi="300" verticalDpi="300" r:id="rId1"/>
  <headerFooter alignWithMargins="0"/>
  <ignoredErrors>
    <ignoredError sqref="N25:O25 K25:L25"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22"/>
  <sheetViews>
    <sheetView zoomScale="75" zoomScaleNormal="75" workbookViewId="0">
      <selection activeCell="G15" sqref="G15"/>
    </sheetView>
  </sheetViews>
  <sheetFormatPr baseColWidth="10" defaultColWidth="11.42578125" defaultRowHeight="18" x14ac:dyDescent="0.2"/>
  <cols>
    <col min="1" max="1" width="35.42578125" customWidth="1"/>
    <col min="2" max="2" width="26.5703125" style="272" customWidth="1"/>
    <col min="3" max="3" width="48.42578125" style="269" customWidth="1"/>
    <col min="4" max="4" width="10.7109375" style="271" customWidth="1"/>
    <col min="5" max="5" width="11" style="271" customWidth="1"/>
    <col min="6" max="6" width="10.42578125" style="271" customWidth="1"/>
    <col min="7" max="7" width="10.85546875" style="271" customWidth="1"/>
    <col min="8" max="8" width="12.5703125" style="271" customWidth="1"/>
    <col min="9" max="9" width="64.5703125" customWidth="1"/>
  </cols>
  <sheetData>
    <row r="1" spans="1:9" ht="50.25" customHeight="1" thickBot="1" x14ac:dyDescent="0.25">
      <c r="A1" s="596" t="s">
        <v>495</v>
      </c>
      <c r="B1" s="596"/>
      <c r="C1" s="596"/>
      <c r="D1" s="596"/>
      <c r="E1" s="596"/>
      <c r="F1" s="596"/>
      <c r="G1" s="596"/>
      <c r="H1" s="596"/>
      <c r="I1" s="596"/>
    </row>
    <row r="2" spans="1:9" ht="32.25" customHeight="1" thickBot="1" x14ac:dyDescent="0.25">
      <c r="A2" s="274" t="s">
        <v>496</v>
      </c>
      <c r="B2" s="275" t="s">
        <v>497</v>
      </c>
      <c r="C2" s="274" t="s">
        <v>498</v>
      </c>
      <c r="D2" s="276" t="s">
        <v>436</v>
      </c>
      <c r="E2" s="276" t="s">
        <v>437</v>
      </c>
      <c r="F2" s="276" t="s">
        <v>438</v>
      </c>
      <c r="G2" s="276" t="s">
        <v>439</v>
      </c>
      <c r="H2" s="276" t="s">
        <v>440</v>
      </c>
      <c r="I2" s="274" t="s">
        <v>499</v>
      </c>
    </row>
    <row r="3" spans="1:9" ht="103.5" customHeight="1" thickBot="1" x14ac:dyDescent="0.25">
      <c r="A3" s="590" t="s">
        <v>530</v>
      </c>
      <c r="B3" s="277" t="s">
        <v>500</v>
      </c>
      <c r="C3" s="278" t="s">
        <v>501</v>
      </c>
      <c r="D3" s="279"/>
      <c r="E3" s="279"/>
      <c r="F3" s="279"/>
      <c r="G3" s="279"/>
      <c r="H3" s="279"/>
      <c r="I3" s="280" t="s">
        <v>529</v>
      </c>
    </row>
    <row r="4" spans="1:9" ht="182.25" customHeight="1" thickBot="1" x14ac:dyDescent="0.25">
      <c r="A4" s="591"/>
      <c r="B4" s="277" t="s">
        <v>502</v>
      </c>
      <c r="C4" s="278" t="s">
        <v>503</v>
      </c>
      <c r="D4" s="279"/>
      <c r="E4" s="279"/>
      <c r="F4" s="279"/>
      <c r="G4" s="279"/>
      <c r="H4" s="279"/>
      <c r="I4" s="280" t="s">
        <v>550</v>
      </c>
    </row>
    <row r="5" spans="1:9" ht="83.25" customHeight="1" thickBot="1" x14ac:dyDescent="0.25">
      <c r="A5" s="592" t="s">
        <v>543</v>
      </c>
      <c r="B5" s="277" t="s">
        <v>504</v>
      </c>
      <c r="C5" s="278" t="s">
        <v>505</v>
      </c>
      <c r="D5" s="279"/>
      <c r="E5" s="279"/>
      <c r="F5" s="279"/>
      <c r="G5" s="279"/>
      <c r="H5" s="279"/>
      <c r="I5" s="280" t="s">
        <v>534</v>
      </c>
    </row>
    <row r="6" spans="1:9" ht="121.5" customHeight="1" thickBot="1" x14ac:dyDescent="0.25">
      <c r="A6" s="590"/>
      <c r="B6" s="277" t="s">
        <v>506</v>
      </c>
      <c r="C6" s="278" t="s">
        <v>507</v>
      </c>
      <c r="D6" s="279"/>
      <c r="E6" s="279"/>
      <c r="F6" s="279"/>
      <c r="G6" s="279"/>
      <c r="H6" s="279"/>
      <c r="I6" s="280" t="s">
        <v>544</v>
      </c>
    </row>
    <row r="7" spans="1:9" ht="88.5" customHeight="1" thickBot="1" x14ac:dyDescent="0.25">
      <c r="A7" s="590"/>
      <c r="B7" s="277" t="s">
        <v>540</v>
      </c>
      <c r="C7" s="278" t="s">
        <v>541</v>
      </c>
      <c r="D7" s="279"/>
      <c r="E7" s="279"/>
      <c r="F7" s="279"/>
      <c r="G7" s="279"/>
      <c r="H7" s="279"/>
      <c r="I7" s="280" t="s">
        <v>545</v>
      </c>
    </row>
    <row r="8" spans="1:9" ht="98.25" customHeight="1" thickBot="1" x14ac:dyDescent="0.25">
      <c r="A8" s="590"/>
      <c r="B8" s="277" t="s">
        <v>508</v>
      </c>
      <c r="C8" s="278" t="s">
        <v>509</v>
      </c>
      <c r="D8" s="279"/>
      <c r="E8" s="279"/>
      <c r="F8" s="279"/>
      <c r="G8" s="279"/>
      <c r="H8" s="279"/>
      <c r="I8" s="280" t="s">
        <v>535</v>
      </c>
    </row>
    <row r="9" spans="1:9" ht="84" customHeight="1" thickBot="1" x14ac:dyDescent="0.25">
      <c r="A9" s="590"/>
      <c r="B9" s="277" t="s">
        <v>510</v>
      </c>
      <c r="C9" s="278" t="s">
        <v>511</v>
      </c>
      <c r="D9" s="279"/>
      <c r="E9" s="279"/>
      <c r="F9" s="279"/>
      <c r="G9" s="279"/>
      <c r="H9" s="279"/>
      <c r="I9" s="280" t="s">
        <v>529</v>
      </c>
    </row>
    <row r="10" spans="1:9" ht="82.5" customHeight="1" thickBot="1" x14ac:dyDescent="0.25">
      <c r="A10" s="590"/>
      <c r="B10" s="277" t="s">
        <v>512</v>
      </c>
      <c r="C10" s="278" t="s">
        <v>533</v>
      </c>
      <c r="D10" s="279"/>
      <c r="E10" s="279"/>
      <c r="F10" s="279"/>
      <c r="G10" s="279"/>
      <c r="H10" s="279"/>
      <c r="I10" s="280" t="s">
        <v>529</v>
      </c>
    </row>
    <row r="11" spans="1:9" ht="43.5" customHeight="1" thickBot="1" x14ac:dyDescent="0.25">
      <c r="A11" s="596" t="s">
        <v>495</v>
      </c>
      <c r="B11" s="596"/>
      <c r="C11" s="596"/>
      <c r="D11" s="596"/>
      <c r="E11" s="596"/>
      <c r="F11" s="596"/>
      <c r="G11" s="596"/>
      <c r="H11" s="596"/>
      <c r="I11" s="596"/>
    </row>
    <row r="12" spans="1:9" ht="42" customHeight="1" thickBot="1" x14ac:dyDescent="0.25">
      <c r="A12" s="274" t="s">
        <v>496</v>
      </c>
      <c r="B12" s="275" t="s">
        <v>497</v>
      </c>
      <c r="C12" s="274" t="s">
        <v>498</v>
      </c>
      <c r="D12" s="276" t="s">
        <v>436</v>
      </c>
      <c r="E12" s="276" t="s">
        <v>437</v>
      </c>
      <c r="F12" s="276" t="s">
        <v>438</v>
      </c>
      <c r="G12" s="276" t="s">
        <v>439</v>
      </c>
      <c r="H12" s="276" t="s">
        <v>440</v>
      </c>
      <c r="I12" s="274" t="s">
        <v>499</v>
      </c>
    </row>
    <row r="13" spans="1:9" ht="82.5" customHeight="1" thickBot="1" x14ac:dyDescent="0.25">
      <c r="A13" s="593" t="s">
        <v>531</v>
      </c>
      <c r="B13" s="277" t="s">
        <v>513</v>
      </c>
      <c r="C13" s="278" t="s">
        <v>514</v>
      </c>
      <c r="D13" s="279"/>
      <c r="E13" s="279"/>
      <c r="F13" s="279"/>
      <c r="G13" s="279"/>
      <c r="H13" s="279"/>
      <c r="I13" s="280" t="s">
        <v>546</v>
      </c>
    </row>
    <row r="14" spans="1:9" ht="143.25" customHeight="1" thickBot="1" x14ac:dyDescent="0.25">
      <c r="A14" s="594"/>
      <c r="B14" s="277" t="s">
        <v>515</v>
      </c>
      <c r="C14" s="278" t="s">
        <v>516</v>
      </c>
      <c r="D14" s="279"/>
      <c r="E14" s="279"/>
      <c r="F14" s="279"/>
      <c r="G14" s="279"/>
      <c r="H14" s="279"/>
      <c r="I14" s="280" t="s">
        <v>542</v>
      </c>
    </row>
    <row r="15" spans="1:9" ht="90.75" customHeight="1" thickBot="1" x14ac:dyDescent="0.25">
      <c r="A15" s="595"/>
      <c r="B15" s="277" t="s">
        <v>517</v>
      </c>
      <c r="C15" s="278" t="s">
        <v>518</v>
      </c>
      <c r="D15" s="279"/>
      <c r="E15" s="279"/>
      <c r="F15" s="279"/>
      <c r="G15" s="279"/>
      <c r="H15" s="279"/>
      <c r="I15" s="280" t="s">
        <v>536</v>
      </c>
    </row>
    <row r="16" spans="1:9" ht="72.75" customHeight="1" thickBot="1" x14ac:dyDescent="0.25">
      <c r="A16" s="593" t="s">
        <v>547</v>
      </c>
      <c r="B16" s="277" t="s">
        <v>519</v>
      </c>
      <c r="C16" s="278" t="s">
        <v>520</v>
      </c>
      <c r="D16" s="279"/>
      <c r="E16" s="279"/>
      <c r="F16" s="279"/>
      <c r="G16" s="279"/>
      <c r="H16" s="279"/>
      <c r="I16" s="280" t="s">
        <v>537</v>
      </c>
    </row>
    <row r="17" spans="1:9" ht="89.25" customHeight="1" thickBot="1" x14ac:dyDescent="0.25">
      <c r="A17" s="594"/>
      <c r="B17" s="277" t="s">
        <v>521</v>
      </c>
      <c r="C17" s="278" t="s">
        <v>522</v>
      </c>
      <c r="D17" s="279"/>
      <c r="E17" s="279"/>
      <c r="F17" s="279"/>
      <c r="G17" s="279"/>
      <c r="H17" s="279"/>
      <c r="I17" s="280" t="s">
        <v>538</v>
      </c>
    </row>
    <row r="18" spans="1:9" ht="107.25" customHeight="1" thickBot="1" x14ac:dyDescent="0.25">
      <c r="A18" s="594"/>
      <c r="B18" s="277" t="s">
        <v>523</v>
      </c>
      <c r="C18" s="278" t="s">
        <v>524</v>
      </c>
      <c r="D18" s="279"/>
      <c r="E18" s="279"/>
      <c r="F18" s="279"/>
      <c r="G18" s="279"/>
      <c r="H18" s="279"/>
      <c r="I18" s="280" t="s">
        <v>539</v>
      </c>
    </row>
    <row r="19" spans="1:9" ht="165" customHeight="1" thickBot="1" x14ac:dyDescent="0.25">
      <c r="A19" s="594"/>
      <c r="B19" s="277" t="s">
        <v>525</v>
      </c>
      <c r="C19" s="278" t="s">
        <v>526</v>
      </c>
      <c r="D19" s="279"/>
      <c r="E19" s="279"/>
      <c r="F19" s="279"/>
      <c r="G19" s="279"/>
      <c r="H19" s="279"/>
      <c r="I19" s="280" t="s">
        <v>548</v>
      </c>
    </row>
    <row r="20" spans="1:9" ht="98.25" customHeight="1" thickBot="1" x14ac:dyDescent="0.25">
      <c r="A20" s="595"/>
      <c r="B20" s="277" t="s">
        <v>527</v>
      </c>
      <c r="C20" s="278" t="s">
        <v>528</v>
      </c>
      <c r="D20" s="279"/>
      <c r="E20" s="279"/>
      <c r="F20" s="279"/>
      <c r="G20" s="279"/>
      <c r="H20" s="279"/>
      <c r="I20" s="280" t="s">
        <v>549</v>
      </c>
    </row>
    <row r="21" spans="1:9" x14ac:dyDescent="0.2">
      <c r="C21" s="270"/>
      <c r="I21" s="273"/>
    </row>
    <row r="22" spans="1:9" x14ac:dyDescent="0.2">
      <c r="C22" s="270"/>
      <c r="I22" s="273"/>
    </row>
  </sheetData>
  <mergeCells count="6">
    <mergeCell ref="A3:A4"/>
    <mergeCell ref="A5:A10"/>
    <mergeCell ref="A13:A15"/>
    <mergeCell ref="A16:A20"/>
    <mergeCell ref="A1:I1"/>
    <mergeCell ref="A11:I11"/>
  </mergeCells>
  <phoneticPr fontId="26" type="noConversion"/>
  <pageMargins left="0" right="0" top="0" bottom="0" header="0" footer="0"/>
  <pageSetup paperSize="5" scale="60" orientation="landscape" horizontalDpi="300" verticalDpi="300" r:id="rId1"/>
  <headerFooter alignWithMargins="0"/>
  <rowBreaks count="1" manualBreakCount="1">
    <brk id="1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O46"/>
  <sheetViews>
    <sheetView showGridLines="0" showOutlineSymbols="0" workbookViewId="0">
      <selection activeCell="E5" sqref="E5"/>
    </sheetView>
  </sheetViews>
  <sheetFormatPr baseColWidth="10" defaultRowHeight="12.75" x14ac:dyDescent="0.2"/>
  <cols>
    <col min="1" max="1" width="36.28515625" customWidth="1"/>
    <col min="2" max="2" width="16.5703125" customWidth="1"/>
    <col min="3" max="3" width="12.140625" style="77" customWidth="1"/>
    <col min="4" max="4" width="3.7109375" style="77" customWidth="1"/>
    <col min="5" max="5" width="14" customWidth="1"/>
    <col min="6" max="6" width="11.5703125" style="77" customWidth="1"/>
    <col min="7" max="7" width="3.7109375" style="77" customWidth="1"/>
    <col min="8" max="8" width="13.85546875" customWidth="1"/>
    <col min="9" max="9" width="11.85546875" style="77" customWidth="1"/>
    <col min="10" max="10" width="3.7109375" style="77" customWidth="1"/>
    <col min="11" max="11" width="13" customWidth="1"/>
    <col min="12" max="12" width="13" style="77" customWidth="1"/>
    <col min="13" max="13" width="3.7109375" style="77" customWidth="1"/>
    <col min="14" max="14" width="12.85546875" customWidth="1"/>
  </cols>
  <sheetData>
    <row r="1" spans="1:15" ht="20.25" x14ac:dyDescent="0.3">
      <c r="A1" s="62" t="s">
        <v>551</v>
      </c>
      <c r="B1" s="62"/>
      <c r="C1" s="58"/>
      <c r="D1" s="58"/>
      <c r="E1" s="62"/>
      <c r="F1" s="58"/>
      <c r="G1" s="58"/>
      <c r="H1" s="62"/>
      <c r="I1" s="58"/>
      <c r="J1" s="58"/>
      <c r="K1" s="62"/>
      <c r="L1" s="58"/>
      <c r="M1" s="58"/>
      <c r="N1" s="62"/>
    </row>
    <row r="2" spans="1:15" ht="15" x14ac:dyDescent="0.2">
      <c r="A2" s="38"/>
      <c r="B2" s="289" t="s">
        <v>0</v>
      </c>
      <c r="C2" s="302" t="s">
        <v>552</v>
      </c>
      <c r="D2" s="302"/>
      <c r="E2" s="291" t="s">
        <v>1</v>
      </c>
      <c r="F2" s="302" t="s">
        <v>552</v>
      </c>
      <c r="G2" s="302"/>
      <c r="H2" s="291" t="s">
        <v>2</v>
      </c>
      <c r="I2" s="302" t="s">
        <v>552</v>
      </c>
      <c r="J2" s="302"/>
      <c r="K2" s="291" t="s">
        <v>3</v>
      </c>
      <c r="L2" s="302" t="s">
        <v>552</v>
      </c>
      <c r="M2" s="302"/>
      <c r="N2" s="291" t="s">
        <v>4</v>
      </c>
      <c r="O2" s="302" t="s">
        <v>552</v>
      </c>
    </row>
    <row r="3" spans="1:15" x14ac:dyDescent="0.2">
      <c r="A3" s="305" t="s">
        <v>344</v>
      </c>
      <c r="B3" s="38"/>
      <c r="C3" s="35"/>
      <c r="D3" s="35"/>
      <c r="E3" s="38"/>
      <c r="F3" s="35"/>
      <c r="G3" s="35"/>
      <c r="H3" s="38"/>
      <c r="I3" s="35"/>
      <c r="J3" s="35"/>
      <c r="K3" s="38"/>
      <c r="L3" s="35"/>
      <c r="M3" s="35"/>
      <c r="N3" s="38"/>
    </row>
    <row r="4" spans="1:15" x14ac:dyDescent="0.2">
      <c r="A4" s="281" t="s">
        <v>305</v>
      </c>
      <c r="B4" s="38"/>
      <c r="C4" s="35"/>
      <c r="D4" s="35"/>
      <c r="E4" s="38"/>
      <c r="F4" s="35"/>
      <c r="G4" s="35"/>
      <c r="H4" s="38"/>
      <c r="I4" s="35"/>
      <c r="J4" s="35"/>
      <c r="K4" s="38"/>
      <c r="L4" s="35"/>
      <c r="M4" s="35"/>
      <c r="N4" s="38"/>
    </row>
    <row r="5" spans="1:15" x14ac:dyDescent="0.2">
      <c r="A5" s="38" t="s">
        <v>294</v>
      </c>
      <c r="B5" s="43">
        <f>Hoja10!J4</f>
        <v>0</v>
      </c>
      <c r="C5" s="300" t="e">
        <f>B5/B$17</f>
        <v>#DIV/0!</v>
      </c>
      <c r="D5" s="300"/>
      <c r="E5" s="43">
        <f>Hoja11!J4</f>
        <v>0</v>
      </c>
      <c r="F5" s="300" t="e">
        <f>E5/E$17</f>
        <v>#DIV/0!</v>
      </c>
      <c r="G5" s="300"/>
      <c r="H5" s="43">
        <f>Hoja12!J4</f>
        <v>0</v>
      </c>
      <c r="I5" s="300" t="e">
        <f>H5/H$17</f>
        <v>#DIV/0!</v>
      </c>
      <c r="J5" s="300"/>
      <c r="K5" s="43">
        <f>Hoja13!J4</f>
        <v>0</v>
      </c>
      <c r="L5" s="300" t="e">
        <f>K5/K$17</f>
        <v>#DIV/0!</v>
      </c>
      <c r="M5" s="300"/>
      <c r="N5" s="43">
        <f>Hoja14!J4</f>
        <v>0</v>
      </c>
      <c r="O5" s="300" t="e">
        <f>N5/N$17</f>
        <v>#DIV/0!</v>
      </c>
    </row>
    <row r="6" spans="1:15" x14ac:dyDescent="0.2">
      <c r="A6" s="38" t="s">
        <v>295</v>
      </c>
      <c r="B6" s="43">
        <f>Hoja10!J5</f>
        <v>0</v>
      </c>
      <c r="C6" s="300" t="e">
        <f t="shared" ref="C6:C17" si="0">B6/B$17</f>
        <v>#DIV/0!</v>
      </c>
      <c r="D6" s="300"/>
      <c r="E6" s="43">
        <f>Hoja11!J5</f>
        <v>0</v>
      </c>
      <c r="F6" s="300" t="e">
        <f t="shared" ref="F6:F17" si="1">E6/E$17</f>
        <v>#DIV/0!</v>
      </c>
      <c r="G6" s="300"/>
      <c r="H6" s="43">
        <f>Hoja12!J5</f>
        <v>0</v>
      </c>
      <c r="I6" s="300" t="e">
        <f>H6/H$17</f>
        <v>#DIV/0!</v>
      </c>
      <c r="J6" s="300"/>
      <c r="K6" s="43">
        <f>Hoja13!J5</f>
        <v>0</v>
      </c>
      <c r="L6" s="300" t="e">
        <f>K6/K$17</f>
        <v>#DIV/0!</v>
      </c>
      <c r="M6" s="300"/>
      <c r="N6" s="43">
        <f>Hoja14!J5</f>
        <v>0</v>
      </c>
      <c r="O6" s="300" t="e">
        <f>N6/N$17</f>
        <v>#DIV/0!</v>
      </c>
    </row>
    <row r="7" spans="1:15" x14ac:dyDescent="0.2">
      <c r="A7" s="38" t="s">
        <v>345</v>
      </c>
      <c r="B7" s="39">
        <f>Hoja10!J6</f>
        <v>0</v>
      </c>
      <c r="C7" s="300" t="e">
        <f t="shared" si="0"/>
        <v>#DIV/0!</v>
      </c>
      <c r="D7" s="300"/>
      <c r="E7" s="43">
        <f>Hoja11!J6</f>
        <v>0</v>
      </c>
      <c r="F7" s="300" t="e">
        <f t="shared" si="1"/>
        <v>#DIV/0!</v>
      </c>
      <c r="G7" s="300"/>
      <c r="H7" s="43">
        <f>Hoja12!J6</f>
        <v>0</v>
      </c>
      <c r="I7" s="300" t="e">
        <f>H7/H$17</f>
        <v>#DIV/0!</v>
      </c>
      <c r="J7" s="300"/>
      <c r="K7" s="43">
        <f>Hoja13!J6</f>
        <v>0</v>
      </c>
      <c r="L7" s="300" t="e">
        <f>K7/K$17</f>
        <v>#DIV/0!</v>
      </c>
      <c r="M7" s="300"/>
      <c r="N7" s="43">
        <f>Hoja14!J6</f>
        <v>0</v>
      </c>
      <c r="O7" s="300"/>
    </row>
    <row r="8" spans="1:15" s="282" customFormat="1" x14ac:dyDescent="0.2">
      <c r="A8" s="281" t="s">
        <v>307</v>
      </c>
      <c r="B8" s="117">
        <f>SUM(B5:B7)</f>
        <v>0</v>
      </c>
      <c r="C8" s="303" t="e">
        <f t="shared" si="0"/>
        <v>#DIV/0!</v>
      </c>
      <c r="D8" s="301"/>
      <c r="E8" s="117">
        <f>SUM(E5:E7)</f>
        <v>0</v>
      </c>
      <c r="F8" s="303" t="e">
        <f t="shared" si="1"/>
        <v>#DIV/0!</v>
      </c>
      <c r="G8" s="301"/>
      <c r="H8" s="117">
        <f>SUM(H5:H7)</f>
        <v>0</v>
      </c>
      <c r="I8" s="303" t="e">
        <f>H8/H$17</f>
        <v>#DIV/0!</v>
      </c>
      <c r="J8" s="300"/>
      <c r="K8" s="117">
        <f>SUM(K5:K7)</f>
        <v>0</v>
      </c>
      <c r="L8" s="303" t="e">
        <f>K8/K$17</f>
        <v>#DIV/0!</v>
      </c>
      <c r="M8" s="300"/>
      <c r="N8" s="117">
        <f>SUM(N5:N7)</f>
        <v>0</v>
      </c>
      <c r="O8" s="303" t="e">
        <f>N8/N$17</f>
        <v>#DIV/0!</v>
      </c>
    </row>
    <row r="9" spans="1:15" s="282" customFormat="1" x14ac:dyDescent="0.2">
      <c r="A9" s="281" t="s">
        <v>346</v>
      </c>
      <c r="B9" s="281"/>
      <c r="C9" s="300"/>
      <c r="D9" s="300"/>
      <c r="E9" s="281"/>
      <c r="F9" s="300"/>
      <c r="G9" s="300"/>
      <c r="H9" s="281"/>
      <c r="I9" s="300"/>
      <c r="J9" s="300"/>
      <c r="K9" s="281"/>
      <c r="L9" s="300"/>
      <c r="M9" s="300"/>
      <c r="N9" s="281"/>
      <c r="O9" s="300"/>
    </row>
    <row r="10" spans="1:15" x14ac:dyDescent="0.2">
      <c r="A10" s="38" t="s">
        <v>347</v>
      </c>
      <c r="B10" s="43">
        <f>Hoja10!J7</f>
        <v>0</v>
      </c>
      <c r="C10" s="300" t="e">
        <f t="shared" si="0"/>
        <v>#DIV/0!</v>
      </c>
      <c r="D10" s="300"/>
      <c r="E10" s="43">
        <f>Hoja11!J7</f>
        <v>0</v>
      </c>
      <c r="F10" s="300" t="e">
        <f t="shared" si="1"/>
        <v>#DIV/0!</v>
      </c>
      <c r="G10" s="300"/>
      <c r="H10" s="43">
        <f>Hoja12!J7</f>
        <v>0</v>
      </c>
      <c r="I10" s="300" t="e">
        <f>H10/H$17</f>
        <v>#DIV/0!</v>
      </c>
      <c r="J10" s="300"/>
      <c r="K10" s="43">
        <f>Hoja13!J7</f>
        <v>0</v>
      </c>
      <c r="L10" s="300" t="e">
        <f>K10/K$17</f>
        <v>#DIV/0!</v>
      </c>
      <c r="M10" s="300"/>
      <c r="N10" s="43">
        <f>Hoja14!J7</f>
        <v>0</v>
      </c>
      <c r="O10" s="300" t="e">
        <f>N10/N$17</f>
        <v>#DIV/0!</v>
      </c>
    </row>
    <row r="11" spans="1:15" x14ac:dyDescent="0.2">
      <c r="A11" s="38" t="s">
        <v>348</v>
      </c>
      <c r="B11" s="39">
        <f>Hoja10!K8</f>
        <v>0</v>
      </c>
      <c r="C11" s="300" t="e">
        <f t="shared" si="0"/>
        <v>#DIV/0!</v>
      </c>
      <c r="D11" s="300"/>
      <c r="E11" s="43">
        <f>Hoja11!K8</f>
        <v>0</v>
      </c>
      <c r="F11" s="300" t="e">
        <f t="shared" si="1"/>
        <v>#DIV/0!</v>
      </c>
      <c r="G11" s="300"/>
      <c r="H11" s="43">
        <f>Hoja12!K8</f>
        <v>0</v>
      </c>
      <c r="I11" s="300" t="e">
        <f>H11/H$17</f>
        <v>#DIV/0!</v>
      </c>
      <c r="J11" s="300"/>
      <c r="K11" s="43">
        <f>Hoja13!K8</f>
        <v>0</v>
      </c>
      <c r="L11" s="300" t="e">
        <f>K11/K$17</f>
        <v>#DIV/0!</v>
      </c>
      <c r="M11" s="300"/>
      <c r="N11" s="43">
        <f>Hoja14!K8</f>
        <v>0</v>
      </c>
      <c r="O11" s="300" t="e">
        <f>N11/N$17</f>
        <v>#DIV/0!</v>
      </c>
    </row>
    <row r="12" spans="1:15" s="282" customFormat="1" x14ac:dyDescent="0.2">
      <c r="A12" s="281" t="s">
        <v>349</v>
      </c>
      <c r="B12" s="117">
        <f>B10-B11</f>
        <v>0</v>
      </c>
      <c r="C12" s="303" t="e">
        <f t="shared" si="0"/>
        <v>#DIV/0!</v>
      </c>
      <c r="D12" s="301"/>
      <c r="E12" s="117">
        <f>E10-E11</f>
        <v>0</v>
      </c>
      <c r="F12" s="303" t="e">
        <f t="shared" si="1"/>
        <v>#DIV/0!</v>
      </c>
      <c r="G12" s="301"/>
      <c r="H12" s="117">
        <f>H10-H11</f>
        <v>0</v>
      </c>
      <c r="I12" s="303" t="e">
        <f>H12/H$17</f>
        <v>#DIV/0!</v>
      </c>
      <c r="J12" s="300"/>
      <c r="K12" s="117">
        <f>K10-K11</f>
        <v>0</v>
      </c>
      <c r="L12" s="303" t="e">
        <f>K12/K$17</f>
        <v>#DIV/0!</v>
      </c>
      <c r="M12" s="300"/>
      <c r="N12" s="117">
        <f>N10-N11</f>
        <v>0</v>
      </c>
      <c r="O12" s="303" t="e">
        <f>N12/N$17</f>
        <v>#DIV/0!</v>
      </c>
    </row>
    <row r="13" spans="1:15" s="282" customFormat="1" x14ac:dyDescent="0.2">
      <c r="A13" s="281" t="s">
        <v>350</v>
      </c>
      <c r="B13" s="281"/>
      <c r="C13" s="300"/>
      <c r="D13" s="300"/>
      <c r="E13" s="281"/>
      <c r="F13" s="300"/>
      <c r="G13" s="300"/>
      <c r="H13" s="281"/>
      <c r="I13" s="300"/>
      <c r="J13" s="300"/>
      <c r="K13" s="281"/>
      <c r="L13" s="300"/>
      <c r="M13" s="300"/>
      <c r="N13" s="281"/>
      <c r="O13" s="300"/>
    </row>
    <row r="14" spans="1:15" x14ac:dyDescent="0.2">
      <c r="A14" s="38" t="s">
        <v>351</v>
      </c>
      <c r="B14" s="43">
        <f>Hoja10!J9</f>
        <v>0</v>
      </c>
      <c r="C14" s="300" t="e">
        <f t="shared" si="0"/>
        <v>#DIV/0!</v>
      </c>
      <c r="D14" s="300"/>
      <c r="E14" s="43">
        <f>Hoja11!J9</f>
        <v>0</v>
      </c>
      <c r="F14" s="300" t="e">
        <f t="shared" si="1"/>
        <v>#DIV/0!</v>
      </c>
      <c r="G14" s="300"/>
      <c r="H14" s="43">
        <f>Hoja12!J9</f>
        <v>0</v>
      </c>
      <c r="I14" s="300" t="e">
        <f>H14/H$17</f>
        <v>#DIV/0!</v>
      </c>
      <c r="J14" s="300"/>
      <c r="K14" s="43">
        <f>Hoja13!J9</f>
        <v>0</v>
      </c>
      <c r="L14" s="300" t="e">
        <f>K14/K$17</f>
        <v>#DIV/0!</v>
      </c>
      <c r="M14" s="300"/>
      <c r="N14" s="43">
        <f>Hoja14!J9</f>
        <v>0</v>
      </c>
      <c r="O14" s="300" t="e">
        <f>N14/N$17</f>
        <v>#DIV/0!</v>
      </c>
    </row>
    <row r="15" spans="1:15" x14ac:dyDescent="0.2">
      <c r="A15" s="38" t="s">
        <v>352</v>
      </c>
      <c r="B15" s="39">
        <f>Hoja10!K10</f>
        <v>0</v>
      </c>
      <c r="C15" s="300" t="e">
        <f t="shared" si="0"/>
        <v>#DIV/0!</v>
      </c>
      <c r="D15" s="300"/>
      <c r="E15" s="43">
        <f>Hoja11!K10</f>
        <v>0</v>
      </c>
      <c r="F15" s="300" t="e">
        <f t="shared" si="1"/>
        <v>#DIV/0!</v>
      </c>
      <c r="G15" s="300"/>
      <c r="H15" s="43">
        <f>Hoja12!K10</f>
        <v>0</v>
      </c>
      <c r="I15" s="300" t="e">
        <f>H15/H$17</f>
        <v>#DIV/0!</v>
      </c>
      <c r="J15" s="300"/>
      <c r="K15" s="43">
        <f>Hoja13!K10</f>
        <v>0</v>
      </c>
      <c r="L15" s="300" t="e">
        <f>K15/K$17</f>
        <v>#DIV/0!</v>
      </c>
      <c r="M15" s="300"/>
      <c r="N15" s="43">
        <f>Hoja14!K10</f>
        <v>0</v>
      </c>
      <c r="O15" s="300" t="e">
        <f>N15/N$17</f>
        <v>#DIV/0!</v>
      </c>
    </row>
    <row r="16" spans="1:15" s="282" customFormat="1" x14ac:dyDescent="0.2">
      <c r="A16" s="281" t="s">
        <v>353</v>
      </c>
      <c r="B16" s="117">
        <f>B14-B15</f>
        <v>0</v>
      </c>
      <c r="C16" s="303" t="e">
        <f t="shared" si="0"/>
        <v>#DIV/0!</v>
      </c>
      <c r="D16" s="301"/>
      <c r="E16" s="117">
        <f>E14-E15</f>
        <v>0</v>
      </c>
      <c r="F16" s="300" t="e">
        <f t="shared" si="1"/>
        <v>#DIV/0!</v>
      </c>
      <c r="G16" s="300"/>
      <c r="H16" s="117">
        <f>H14-H15</f>
        <v>0</v>
      </c>
      <c r="I16" s="300" t="e">
        <f>H16/H$17</f>
        <v>#DIV/0!</v>
      </c>
      <c r="J16" s="300"/>
      <c r="K16" s="117">
        <f>K14-K15</f>
        <v>0</v>
      </c>
      <c r="L16" s="300" t="e">
        <f>K16/K$17</f>
        <v>#DIV/0!</v>
      </c>
      <c r="M16" s="300"/>
      <c r="N16" s="117">
        <f>N14-N15</f>
        <v>0</v>
      </c>
      <c r="O16" s="300"/>
    </row>
    <row r="17" spans="1:15" s="282" customFormat="1" ht="13.5" thickBot="1" x14ac:dyDescent="0.25">
      <c r="A17" s="281" t="s">
        <v>313</v>
      </c>
      <c r="B17" s="287">
        <f>B16+B12+B8</f>
        <v>0</v>
      </c>
      <c r="C17" s="304" t="e">
        <f t="shared" si="0"/>
        <v>#DIV/0!</v>
      </c>
      <c r="D17" s="301"/>
      <c r="E17" s="287">
        <f>E16+E12+E8</f>
        <v>0</v>
      </c>
      <c r="F17" s="304" t="e">
        <f t="shared" si="1"/>
        <v>#DIV/0!</v>
      </c>
      <c r="G17" s="301"/>
      <c r="H17" s="287">
        <f>H16+H12+H8</f>
        <v>0</v>
      </c>
      <c r="I17" s="304" t="e">
        <f>H17/H$17</f>
        <v>#DIV/0!</v>
      </c>
      <c r="J17" s="300"/>
      <c r="K17" s="287">
        <f>K16+K12+K8</f>
        <v>0</v>
      </c>
      <c r="L17" s="304" t="e">
        <f>K17/K$17</f>
        <v>#DIV/0!</v>
      </c>
      <c r="M17" s="300"/>
      <c r="N17" s="287">
        <f>N16+N12+N8</f>
        <v>0</v>
      </c>
      <c r="O17" s="304" t="e">
        <f>N17/N$17</f>
        <v>#DIV/0!</v>
      </c>
    </row>
    <row r="18" spans="1:15" s="282" customFormat="1" ht="13.5" thickTop="1" x14ac:dyDescent="0.2">
      <c r="A18" s="281"/>
      <c r="B18" s="286"/>
      <c r="C18" s="301"/>
      <c r="D18" s="301"/>
      <c r="E18" s="286"/>
      <c r="F18" s="301"/>
      <c r="G18" s="301"/>
      <c r="H18" s="286"/>
      <c r="I18" s="300"/>
      <c r="J18" s="300"/>
      <c r="K18" s="286"/>
      <c r="L18" s="300"/>
      <c r="M18" s="300"/>
      <c r="N18" s="286"/>
      <c r="O18" s="300"/>
    </row>
    <row r="19" spans="1:15" s="282" customFormat="1" x14ac:dyDescent="0.2">
      <c r="A19" s="305" t="s">
        <v>354</v>
      </c>
      <c r="B19" s="281"/>
      <c r="C19" s="301"/>
      <c r="D19" s="301"/>
      <c r="E19" s="281"/>
      <c r="F19" s="301"/>
      <c r="G19" s="301"/>
      <c r="H19" s="281"/>
      <c r="I19" s="301"/>
      <c r="J19" s="301"/>
      <c r="K19" s="281"/>
      <c r="L19" s="301"/>
      <c r="M19" s="301"/>
      <c r="N19" s="281"/>
      <c r="O19" s="301"/>
    </row>
    <row r="20" spans="1:15" s="282" customFormat="1" x14ac:dyDescent="0.2">
      <c r="A20" s="281" t="s">
        <v>355</v>
      </c>
      <c r="B20" s="281"/>
      <c r="C20" s="301"/>
      <c r="D20" s="301"/>
      <c r="E20" s="281"/>
      <c r="F20" s="301"/>
      <c r="G20" s="301"/>
      <c r="H20" s="281"/>
      <c r="I20" s="301"/>
      <c r="J20" s="301"/>
      <c r="K20" s="281"/>
      <c r="L20" s="301"/>
      <c r="M20" s="301"/>
      <c r="N20" s="281"/>
      <c r="O20" s="301"/>
    </row>
    <row r="21" spans="1:15" ht="25.5" x14ac:dyDescent="0.2">
      <c r="A21" s="44" t="s">
        <v>356</v>
      </c>
      <c r="B21" s="43">
        <f>Hoja2!E151</f>
        <v>0</v>
      </c>
      <c r="C21" s="300" t="e">
        <f>B21/B$35</f>
        <v>#DIV/0!</v>
      </c>
      <c r="D21" s="300"/>
      <c r="E21" s="43">
        <f>Hoja2!E152</f>
        <v>0</v>
      </c>
      <c r="F21" s="300" t="e">
        <f>E21/E$35</f>
        <v>#DIV/0!</v>
      </c>
      <c r="G21" s="300"/>
      <c r="H21" s="43">
        <f>Hoja2!E153</f>
        <v>0</v>
      </c>
      <c r="I21" s="300" t="e">
        <f>H21/H$35</f>
        <v>#DIV/0!</v>
      </c>
      <c r="J21" s="300"/>
      <c r="K21" s="43">
        <f>Hoja2!E154</f>
        <v>0</v>
      </c>
      <c r="L21" s="300" t="e">
        <f>K21/K$35</f>
        <v>#DIV/0!</v>
      </c>
      <c r="M21" s="300"/>
      <c r="N21" s="38">
        <v>0</v>
      </c>
      <c r="O21" s="300"/>
    </row>
    <row r="22" spans="1:15" x14ac:dyDescent="0.2">
      <c r="A22" s="38" t="s">
        <v>300</v>
      </c>
      <c r="B22" s="34">
        <v>0</v>
      </c>
      <c r="C22" s="300"/>
      <c r="D22" s="300"/>
      <c r="E22" s="43">
        <f>Hoja11!K22</f>
        <v>0</v>
      </c>
      <c r="F22" s="300" t="e">
        <f>E22/E$35</f>
        <v>#DIV/0!</v>
      </c>
      <c r="G22" s="300"/>
      <c r="H22" s="43">
        <f>Hoja12!K22</f>
        <v>0</v>
      </c>
      <c r="I22" s="300" t="e">
        <f>H22/H$35</f>
        <v>#DIV/0!</v>
      </c>
      <c r="J22" s="300"/>
      <c r="K22" s="43">
        <f>Hoja13!K22</f>
        <v>0</v>
      </c>
      <c r="L22" s="300" t="e">
        <f>K22/K$35</f>
        <v>#DIV/0!</v>
      </c>
      <c r="M22" s="300"/>
      <c r="N22" s="43">
        <f>Hoja14!K22</f>
        <v>0</v>
      </c>
      <c r="O22" s="300" t="e">
        <f>N22/N$35</f>
        <v>#DIV/0!</v>
      </c>
    </row>
    <row r="23" spans="1:15" s="282" customFormat="1" x14ac:dyDescent="0.2">
      <c r="A23" s="281" t="s">
        <v>357</v>
      </c>
      <c r="B23" s="117">
        <f>B21+B22</f>
        <v>0</v>
      </c>
      <c r="C23" s="303" t="e">
        <f>B23/B$35</f>
        <v>#DIV/0!</v>
      </c>
      <c r="D23" s="301"/>
      <c r="E23" s="117">
        <f>E21+E22</f>
        <v>0</v>
      </c>
      <c r="F23" s="303" t="e">
        <f>E23/E$35</f>
        <v>#DIV/0!</v>
      </c>
      <c r="G23" s="301"/>
      <c r="H23" s="117">
        <f>H21+H22</f>
        <v>0</v>
      </c>
      <c r="I23" s="303" t="e">
        <f>H23/H$35</f>
        <v>#DIV/0!</v>
      </c>
      <c r="J23" s="300"/>
      <c r="K23" s="117">
        <f>K21+K22</f>
        <v>0</v>
      </c>
      <c r="L23" s="303" t="e">
        <f>K23/K$35</f>
        <v>#DIV/0!</v>
      </c>
      <c r="M23" s="300"/>
      <c r="N23" s="117">
        <f>N21+N22</f>
        <v>0</v>
      </c>
      <c r="O23" s="303" t="e">
        <f>N23/N$35</f>
        <v>#DIV/0!</v>
      </c>
    </row>
    <row r="24" spans="1:15" s="282" customFormat="1" x14ac:dyDescent="0.2">
      <c r="A24" s="281" t="s">
        <v>314</v>
      </c>
      <c r="B24" s="281"/>
      <c r="C24" s="300"/>
      <c r="D24" s="300"/>
      <c r="E24" s="281"/>
      <c r="F24" s="300"/>
      <c r="G24" s="300"/>
      <c r="H24" s="281"/>
      <c r="I24" s="300"/>
      <c r="J24" s="300"/>
      <c r="K24" s="281"/>
      <c r="L24" s="300"/>
      <c r="M24" s="300"/>
      <c r="N24" s="281"/>
      <c r="O24" s="300"/>
    </row>
    <row r="25" spans="1:15" x14ac:dyDescent="0.2">
      <c r="A25" s="38" t="s">
        <v>358</v>
      </c>
      <c r="B25" s="43">
        <f>Hoja2!F151</f>
        <v>0</v>
      </c>
      <c r="C25" s="300" t="e">
        <f>B25/B$35</f>
        <v>#DIV/0!</v>
      </c>
      <c r="D25" s="300"/>
      <c r="E25" s="43">
        <f>Hoja2!F152</f>
        <v>0</v>
      </c>
      <c r="F25" s="300" t="e">
        <f>E25/E$35</f>
        <v>#DIV/0!</v>
      </c>
      <c r="G25" s="300"/>
      <c r="H25" s="43">
        <f>Hoja2!F153</f>
        <v>0</v>
      </c>
      <c r="I25" s="300" t="e">
        <f>H25/H$35</f>
        <v>#DIV/0!</v>
      </c>
      <c r="J25" s="300"/>
      <c r="K25" s="38">
        <v>0</v>
      </c>
      <c r="L25" s="300"/>
      <c r="M25" s="300"/>
      <c r="N25" s="38">
        <v>0</v>
      </c>
      <c r="O25" s="300"/>
    </row>
    <row r="26" spans="1:15" s="282" customFormat="1" x14ac:dyDescent="0.2">
      <c r="A26" s="284" t="s">
        <v>316</v>
      </c>
      <c r="B26" s="117">
        <f>B25</f>
        <v>0</v>
      </c>
      <c r="C26" s="303" t="e">
        <f>B26/B$35</f>
        <v>#DIV/0!</v>
      </c>
      <c r="D26" s="301"/>
      <c r="E26" s="117">
        <f>E25</f>
        <v>0</v>
      </c>
      <c r="F26" s="303" t="e">
        <f>E26/E$35</f>
        <v>#DIV/0!</v>
      </c>
      <c r="G26" s="301"/>
      <c r="H26" s="117">
        <f>H25</f>
        <v>0</v>
      </c>
      <c r="I26" s="303" t="e">
        <f>H26/H$35</f>
        <v>#DIV/0!</v>
      </c>
      <c r="J26" s="300"/>
      <c r="K26" s="117">
        <f>K25</f>
        <v>0</v>
      </c>
      <c r="L26" s="303"/>
      <c r="M26" s="300"/>
      <c r="N26" s="117">
        <f>N25</f>
        <v>0</v>
      </c>
      <c r="O26" s="303"/>
    </row>
    <row r="27" spans="1:15" s="282" customFormat="1" x14ac:dyDescent="0.2">
      <c r="A27" s="285" t="s">
        <v>532</v>
      </c>
      <c r="B27" s="117">
        <f>+B23+B26</f>
        <v>0</v>
      </c>
      <c r="C27" s="303" t="e">
        <f>B27/B$35</f>
        <v>#DIV/0!</v>
      </c>
      <c r="D27" s="301"/>
      <c r="E27" s="286">
        <f>+E23+E26</f>
        <v>0</v>
      </c>
      <c r="F27" s="303" t="e">
        <f>E27/E$35</f>
        <v>#DIV/0!</v>
      </c>
      <c r="G27" s="301"/>
      <c r="H27" s="286">
        <f>+H23+H26</f>
        <v>0</v>
      </c>
      <c r="I27" s="303" t="e">
        <f>H27/H$35</f>
        <v>#DIV/0!</v>
      </c>
      <c r="J27" s="300"/>
      <c r="K27" s="286">
        <f>+K23+K26</f>
        <v>0</v>
      </c>
      <c r="L27" s="303" t="e">
        <f>K27/K$35</f>
        <v>#DIV/0!</v>
      </c>
      <c r="M27" s="300"/>
      <c r="N27" s="286">
        <f>+N23+N26</f>
        <v>0</v>
      </c>
      <c r="O27" s="303" t="e">
        <f>N27/N$35</f>
        <v>#DIV/0!</v>
      </c>
    </row>
    <row r="28" spans="1:15" s="282" customFormat="1" x14ac:dyDescent="0.2">
      <c r="A28" s="285"/>
      <c r="B28" s="286"/>
      <c r="C28" s="301"/>
      <c r="D28" s="301"/>
      <c r="E28" s="286"/>
      <c r="F28" s="301"/>
      <c r="G28" s="301"/>
      <c r="H28" s="286"/>
      <c r="I28" s="301"/>
      <c r="J28" s="300"/>
      <c r="K28" s="286"/>
      <c r="L28" s="301"/>
      <c r="M28" s="300"/>
      <c r="N28" s="286"/>
      <c r="O28" s="301"/>
    </row>
    <row r="29" spans="1:15" s="282" customFormat="1" x14ac:dyDescent="0.2">
      <c r="A29" s="305" t="s">
        <v>317</v>
      </c>
      <c r="B29" s="281"/>
      <c r="C29" s="300"/>
      <c r="D29" s="300"/>
      <c r="E29" s="281"/>
      <c r="F29" s="300"/>
      <c r="G29" s="300"/>
      <c r="H29" s="281"/>
      <c r="I29" s="300"/>
      <c r="J29" s="300"/>
      <c r="K29" s="281"/>
      <c r="L29" s="300"/>
      <c r="M29" s="300"/>
      <c r="N29" s="281"/>
      <c r="O29" s="300"/>
    </row>
    <row r="30" spans="1:15" x14ac:dyDescent="0.2">
      <c r="A30" s="38" t="s">
        <v>359</v>
      </c>
      <c r="B30" s="43">
        <f>Hoja10!K17</f>
        <v>0</v>
      </c>
      <c r="C30" s="300" t="e">
        <f>B30/B$35</f>
        <v>#DIV/0!</v>
      </c>
      <c r="D30" s="300"/>
      <c r="E30" s="43">
        <f>Hoja11!K17</f>
        <v>0</v>
      </c>
      <c r="F30" s="300" t="e">
        <f>E30/E$35</f>
        <v>#DIV/0!</v>
      </c>
      <c r="G30" s="300"/>
      <c r="H30" s="3">
        <f>Hoja12!K17</f>
        <v>0</v>
      </c>
      <c r="I30" s="300" t="e">
        <f>H30/H$35</f>
        <v>#DIV/0!</v>
      </c>
      <c r="J30" s="300"/>
      <c r="K30" s="43">
        <f>Hoja13!K17</f>
        <v>0</v>
      </c>
      <c r="L30" s="300" t="e">
        <f>K30/K$35</f>
        <v>#DIV/0!</v>
      </c>
      <c r="M30" s="300"/>
      <c r="N30" s="43">
        <f>Hoja14!K17</f>
        <v>0</v>
      </c>
      <c r="O30" s="300" t="e">
        <f>N30/N$35</f>
        <v>#DIV/0!</v>
      </c>
    </row>
    <row r="31" spans="1:15" x14ac:dyDescent="0.2">
      <c r="A31" s="38" t="s">
        <v>332</v>
      </c>
      <c r="B31" s="43"/>
      <c r="C31" s="300"/>
      <c r="D31" s="300"/>
      <c r="E31" s="43">
        <f>Hoja11!K18</f>
        <v>0</v>
      </c>
      <c r="F31" s="300" t="e">
        <f>E31/E$35</f>
        <v>#DIV/0!</v>
      </c>
      <c r="G31" s="300"/>
      <c r="H31" s="43">
        <f>Hoja12!K18</f>
        <v>0</v>
      </c>
      <c r="I31" s="300" t="e">
        <f>H31/H$35</f>
        <v>#DIV/0!</v>
      </c>
      <c r="J31" s="300"/>
      <c r="K31" s="43">
        <f>Hoja13!K18</f>
        <v>0</v>
      </c>
      <c r="L31" s="300" t="e">
        <f>K31/K$35</f>
        <v>#DIV/0!</v>
      </c>
      <c r="M31" s="300"/>
      <c r="N31" s="43">
        <f>Hoja14!K18</f>
        <v>0</v>
      </c>
      <c r="O31" s="300" t="e">
        <f>N31/N$35</f>
        <v>#DIV/0!</v>
      </c>
    </row>
    <row r="32" spans="1:15" x14ac:dyDescent="0.2">
      <c r="A32" s="38" t="s">
        <v>333</v>
      </c>
      <c r="B32" s="38"/>
      <c r="C32" s="300"/>
      <c r="D32" s="300"/>
      <c r="E32" s="38"/>
      <c r="F32" s="300"/>
      <c r="G32" s="300"/>
      <c r="H32" s="38"/>
      <c r="I32" s="300"/>
      <c r="J32" s="300"/>
      <c r="K32" s="38"/>
      <c r="L32" s="300"/>
      <c r="M32" s="300"/>
      <c r="N32" s="38"/>
      <c r="O32" s="300"/>
    </row>
    <row r="33" spans="1:15" x14ac:dyDescent="0.2">
      <c r="A33" s="38" t="s">
        <v>334</v>
      </c>
      <c r="B33" s="43">
        <f>Hoja10!J21*-1</f>
        <v>0</v>
      </c>
      <c r="C33" s="300" t="e">
        <f>B33/B$35</f>
        <v>#DIV/0!</v>
      </c>
      <c r="D33" s="300"/>
      <c r="E33" s="43">
        <f>Hoja11!K20</f>
        <v>0</v>
      </c>
      <c r="F33" s="300" t="e">
        <f>E33/E$35</f>
        <v>#DIV/0!</v>
      </c>
      <c r="G33" s="300"/>
      <c r="H33" s="43">
        <f>Hoja12!K20</f>
        <v>0</v>
      </c>
      <c r="I33" s="300" t="e">
        <f>H33/H$35</f>
        <v>#DIV/0!</v>
      </c>
      <c r="J33" s="300"/>
      <c r="K33" s="43">
        <f>Hoja13!K20</f>
        <v>0</v>
      </c>
      <c r="L33" s="300" t="e">
        <f>K33/K$35</f>
        <v>#DIV/0!</v>
      </c>
      <c r="M33" s="300"/>
      <c r="N33" s="43">
        <f>Hoja14!K20</f>
        <v>0</v>
      </c>
      <c r="O33" s="300" t="e">
        <f>N33/N$35</f>
        <v>#DIV/0!</v>
      </c>
    </row>
    <row r="34" spans="1:15" s="282" customFormat="1" x14ac:dyDescent="0.2">
      <c r="A34" s="281" t="s">
        <v>318</v>
      </c>
      <c r="B34" s="117">
        <f>SUM(B30:B33)</f>
        <v>0</v>
      </c>
      <c r="C34" s="303" t="e">
        <f>B34/B$35</f>
        <v>#DIV/0!</v>
      </c>
      <c r="D34" s="301"/>
      <c r="E34" s="117">
        <f>SUM(E30:E33)</f>
        <v>0</v>
      </c>
      <c r="F34" s="303" t="e">
        <f>E34/E$35</f>
        <v>#DIV/0!</v>
      </c>
      <c r="G34" s="301"/>
      <c r="H34" s="117">
        <f>SUM(H30:H33)</f>
        <v>0</v>
      </c>
      <c r="I34" s="303" t="e">
        <f>H34/H$35</f>
        <v>#DIV/0!</v>
      </c>
      <c r="J34" s="300"/>
      <c r="K34" s="117">
        <f>SUM(K30:K33)</f>
        <v>0</v>
      </c>
      <c r="L34" s="303" t="e">
        <f>K34/K$35</f>
        <v>#DIV/0!</v>
      </c>
      <c r="M34" s="300"/>
      <c r="N34" s="117">
        <f>SUM(N30:N33)</f>
        <v>0</v>
      </c>
      <c r="O34" s="303" t="e">
        <f>N34/N$35</f>
        <v>#DIV/0!</v>
      </c>
    </row>
    <row r="35" spans="1:15" s="282" customFormat="1" ht="13.5" thickBot="1" x14ac:dyDescent="0.25">
      <c r="A35" s="281" t="s">
        <v>319</v>
      </c>
      <c r="B35" s="287">
        <f>B23+B26+B34</f>
        <v>0</v>
      </c>
      <c r="C35" s="304" t="e">
        <f>B35/B$35</f>
        <v>#DIV/0!</v>
      </c>
      <c r="D35" s="301"/>
      <c r="E35" s="287">
        <f>E23+E26+E34</f>
        <v>0</v>
      </c>
      <c r="F35" s="304" t="e">
        <f>E35/E$35</f>
        <v>#DIV/0!</v>
      </c>
      <c r="G35" s="301"/>
      <c r="H35" s="287">
        <f>H23+H26+H34</f>
        <v>0</v>
      </c>
      <c r="I35" s="304" t="e">
        <f>H35/H$35</f>
        <v>#DIV/0!</v>
      </c>
      <c r="J35" s="300"/>
      <c r="K35" s="287">
        <f>K23+K26+K34</f>
        <v>0</v>
      </c>
      <c r="L35" s="304" t="e">
        <f>K35/K$35</f>
        <v>#DIV/0!</v>
      </c>
      <c r="M35" s="300"/>
      <c r="N35" s="287">
        <f>N23+N26+N34</f>
        <v>0</v>
      </c>
      <c r="O35" s="304" t="e">
        <f>N35/N$35</f>
        <v>#DIV/0!</v>
      </c>
    </row>
    <row r="36" spans="1:15" ht="13.5" thickTop="1" x14ac:dyDescent="0.2">
      <c r="C36" s="299"/>
      <c r="D36" s="299"/>
      <c r="H36" s="3"/>
      <c r="I36" s="94"/>
      <c r="J36" s="94"/>
      <c r="K36" s="3"/>
      <c r="L36" s="94"/>
      <c r="M36" s="94"/>
    </row>
    <row r="38" spans="1:15" x14ac:dyDescent="0.2">
      <c r="A38" s="216" t="s">
        <v>560</v>
      </c>
    </row>
    <row r="40" spans="1:15" x14ac:dyDescent="0.2">
      <c r="A40" s="248" t="s">
        <v>347</v>
      </c>
      <c r="B40" s="361" t="e">
        <f>C12</f>
        <v>#DIV/0!</v>
      </c>
    </row>
    <row r="41" spans="1:15" x14ac:dyDescent="0.2">
      <c r="A41" s="248" t="s">
        <v>562</v>
      </c>
      <c r="B41" s="361" t="e">
        <f>C16</f>
        <v>#DIV/0!</v>
      </c>
    </row>
    <row r="42" spans="1:15" x14ac:dyDescent="0.2">
      <c r="A42" s="216" t="s">
        <v>561</v>
      </c>
      <c r="B42" s="360" t="e">
        <f>C8</f>
        <v>#DIV/0!</v>
      </c>
    </row>
    <row r="43" spans="1:15" x14ac:dyDescent="0.2">
      <c r="A43" s="38"/>
      <c r="B43" s="360"/>
    </row>
    <row r="44" spans="1:15" x14ac:dyDescent="0.2">
      <c r="A44" s="38" t="s">
        <v>563</v>
      </c>
      <c r="B44" s="360" t="e">
        <f>C23</f>
        <v>#DIV/0!</v>
      </c>
    </row>
    <row r="45" spans="1:15" x14ac:dyDescent="0.2">
      <c r="A45" s="38" t="s">
        <v>564</v>
      </c>
      <c r="B45" s="360" t="e">
        <f>C26</f>
        <v>#DIV/0!</v>
      </c>
    </row>
    <row r="46" spans="1:15" x14ac:dyDescent="0.2">
      <c r="A46" s="38" t="s">
        <v>565</v>
      </c>
      <c r="B46" s="360" t="e">
        <f>C34</f>
        <v>#DIV/0!</v>
      </c>
    </row>
  </sheetData>
  <phoneticPr fontId="26" type="noConversion"/>
  <pageMargins left="0.75" right="0.75" top="1" bottom="1" header="0" footer="0"/>
  <pageSetup orientation="portrait" horizontalDpi="300" verticalDpi="300" r:id="rId1"/>
  <headerFooter alignWithMargins="0"/>
  <ignoredErrors>
    <ignoredError sqref="N29:N35 K19 L8 I8 F19:F20 C19:C20 K29:K35 F8 C8:C17 H5:H17 F10:F12 F14:F17 E29:E33 F29:F35 H29:H33 C29:C35 I10:I12 I19:I23 I25:I27 I30:I31 I33:I35 L10:L12 L19:L23 L27 L30:L31 L33:L35 L14:L17 I14:I17 E5:E17 K5:K17 N5:N17 C23:C27 H21:H27 F23:F27 E19:E27 K21:K27 N19:N2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Z175"/>
  <sheetViews>
    <sheetView workbookViewId="0">
      <selection activeCell="L81" sqref="L81"/>
    </sheetView>
  </sheetViews>
  <sheetFormatPr baseColWidth="10" defaultRowHeight="12.75" x14ac:dyDescent="0.2"/>
  <cols>
    <col min="1" max="1" width="32.5703125" customWidth="1"/>
    <col min="2" max="2" width="14.28515625" customWidth="1"/>
    <col min="3" max="3" width="11.85546875" customWidth="1"/>
    <col min="4" max="4" width="15.5703125" customWidth="1"/>
    <col min="5" max="5" width="11.85546875" customWidth="1"/>
    <col min="6" max="6" width="12.7109375" customWidth="1"/>
    <col min="7" max="7" width="14.140625" customWidth="1"/>
    <col min="8" max="8" width="13.140625" customWidth="1"/>
    <col min="9" max="9" width="14.42578125" customWidth="1"/>
    <col min="10" max="10" width="14.7109375" customWidth="1"/>
    <col min="11" max="11" width="12.85546875" customWidth="1"/>
    <col min="12" max="12" width="15.140625" customWidth="1"/>
    <col min="13" max="13" width="13" customWidth="1"/>
    <col min="14" max="14" width="14.42578125" customWidth="1"/>
    <col min="15" max="15" width="14" customWidth="1"/>
    <col min="16" max="16" width="11" customWidth="1"/>
    <col min="18" max="18" width="13.42578125" customWidth="1"/>
  </cols>
  <sheetData>
    <row r="1" spans="1:26" ht="23.25" x14ac:dyDescent="0.35">
      <c r="A1" s="56" t="s">
        <v>145</v>
      </c>
      <c r="B1" s="56"/>
      <c r="C1" s="56"/>
      <c r="D1" s="56"/>
      <c r="E1" s="56"/>
      <c r="F1" s="56"/>
      <c r="G1" s="56"/>
      <c r="H1" s="56"/>
      <c r="I1" s="56"/>
      <c r="J1" s="56"/>
      <c r="K1" s="56"/>
      <c r="L1" s="56"/>
      <c r="M1" s="56"/>
      <c r="N1" s="56"/>
      <c r="O1" s="56"/>
      <c r="P1" s="56"/>
      <c r="Q1" s="56"/>
      <c r="R1" s="56"/>
    </row>
    <row r="2" spans="1:26" ht="24" customHeight="1" x14ac:dyDescent="0.2">
      <c r="A2" s="525" t="s">
        <v>430</v>
      </c>
      <c r="B2" s="526"/>
      <c r="C2" s="525" t="s">
        <v>431</v>
      </c>
      <c r="D2" s="514" t="s">
        <v>146</v>
      </c>
      <c r="E2" s="514"/>
      <c r="F2" s="514"/>
      <c r="G2" s="515" t="s">
        <v>147</v>
      </c>
      <c r="H2" s="515"/>
      <c r="I2" s="515"/>
      <c r="J2" s="515" t="s">
        <v>148</v>
      </c>
      <c r="K2" s="515"/>
      <c r="L2" s="515"/>
      <c r="M2" s="515" t="s">
        <v>149</v>
      </c>
      <c r="N2" s="515"/>
      <c r="O2" s="515"/>
      <c r="P2" s="515" t="s">
        <v>150</v>
      </c>
      <c r="Q2" s="515"/>
      <c r="R2" s="515"/>
    </row>
    <row r="3" spans="1:26" ht="30" x14ac:dyDescent="0.2">
      <c r="A3" s="527"/>
      <c r="B3" s="527"/>
      <c r="C3" s="527"/>
      <c r="D3" s="152" t="s">
        <v>140</v>
      </c>
      <c r="E3" s="152" t="s">
        <v>432</v>
      </c>
      <c r="F3" s="152" t="s">
        <v>143</v>
      </c>
      <c r="G3" s="152" t="s">
        <v>140</v>
      </c>
      <c r="H3" s="152" t="s">
        <v>432</v>
      </c>
      <c r="I3" s="152" t="s">
        <v>143</v>
      </c>
      <c r="J3" s="152" t="s">
        <v>140</v>
      </c>
      <c r="K3" s="152" t="s">
        <v>432</v>
      </c>
      <c r="L3" s="152" t="s">
        <v>143</v>
      </c>
      <c r="M3" s="152" t="s">
        <v>140</v>
      </c>
      <c r="N3" s="152" t="s">
        <v>432</v>
      </c>
      <c r="O3" s="152" t="s">
        <v>143</v>
      </c>
      <c r="P3" s="152" t="s">
        <v>140</v>
      </c>
      <c r="Q3" s="152" t="s">
        <v>432</v>
      </c>
      <c r="R3" s="152" t="s">
        <v>143</v>
      </c>
      <c r="S3" s="1"/>
      <c r="T3" s="1"/>
      <c r="U3" s="1"/>
      <c r="V3" s="1"/>
      <c r="W3" s="1"/>
      <c r="X3" s="1"/>
      <c r="Y3" s="1"/>
      <c r="Z3" s="1"/>
    </row>
    <row r="4" spans="1:26" ht="15" x14ac:dyDescent="0.2">
      <c r="A4" s="529" t="s">
        <v>411</v>
      </c>
      <c r="B4" s="529"/>
      <c r="C4" s="153"/>
      <c r="D4" s="154"/>
      <c r="E4" s="154"/>
      <c r="F4" s="154"/>
      <c r="G4" s="154"/>
      <c r="H4" s="155">
        <f>Hoja1!C5</f>
        <v>0.1245</v>
      </c>
      <c r="I4" s="111"/>
      <c r="J4" s="111"/>
      <c r="K4" s="156">
        <f>Hoja1!D5</f>
        <v>0.1084</v>
      </c>
      <c r="L4" s="111"/>
      <c r="M4" s="111"/>
      <c r="N4" s="156">
        <f>Hoja1!E5</f>
        <v>7.6100000000000001E-2</v>
      </c>
      <c r="O4" s="111"/>
      <c r="P4" s="111"/>
      <c r="Q4" s="157">
        <f>Hoja1!F5</f>
        <v>0.06</v>
      </c>
      <c r="R4" s="111"/>
      <c r="S4" s="1"/>
      <c r="T4" s="1"/>
      <c r="U4" s="1"/>
      <c r="V4" s="1"/>
      <c r="W4" s="1"/>
      <c r="X4" s="1"/>
      <c r="Y4" s="1"/>
      <c r="Z4" s="1"/>
    </row>
    <row r="5" spans="1:26" ht="15" x14ac:dyDescent="0.2">
      <c r="A5" s="528" t="s">
        <v>412</v>
      </c>
      <c r="B5" s="528"/>
      <c r="C5" s="120"/>
      <c r="D5" s="121"/>
      <c r="E5" s="121"/>
      <c r="F5" s="121"/>
      <c r="G5" s="121"/>
      <c r="H5" s="122"/>
      <c r="I5" s="121"/>
      <c r="J5" s="121"/>
      <c r="K5" s="123"/>
      <c r="L5" s="121"/>
      <c r="M5" s="121"/>
      <c r="N5" s="123"/>
      <c r="O5" s="121"/>
      <c r="P5" s="121"/>
      <c r="Q5" s="124"/>
      <c r="R5" s="121"/>
      <c r="S5" s="1"/>
      <c r="T5" s="1"/>
      <c r="U5" s="1"/>
      <c r="V5" s="1"/>
      <c r="W5" s="1"/>
      <c r="X5" s="1"/>
      <c r="Y5" s="1"/>
      <c r="Z5" s="1"/>
    </row>
    <row r="6" spans="1:26" ht="18" customHeight="1" x14ac:dyDescent="0.2">
      <c r="A6" s="518" t="s">
        <v>12</v>
      </c>
      <c r="B6" s="518"/>
      <c r="C6" s="125" t="s">
        <v>152</v>
      </c>
      <c r="D6" s="126">
        <v>153659</v>
      </c>
      <c r="E6" s="127">
        <v>0.35399999999999998</v>
      </c>
      <c r="F6" s="128"/>
      <c r="G6" s="126">
        <v>169161</v>
      </c>
      <c r="H6" s="129"/>
      <c r="I6" s="128"/>
      <c r="J6" s="126">
        <v>185124</v>
      </c>
      <c r="K6" s="129"/>
      <c r="L6" s="128"/>
      <c r="M6" s="126">
        <v>201561</v>
      </c>
      <c r="N6" s="130"/>
      <c r="O6" s="131"/>
      <c r="P6" s="126">
        <v>218481</v>
      </c>
      <c r="Q6" s="132"/>
      <c r="R6" s="128"/>
    </row>
    <row r="7" spans="1:26" ht="18" customHeight="1" x14ac:dyDescent="0.2">
      <c r="A7" s="518" t="s">
        <v>10</v>
      </c>
      <c r="B7" s="518"/>
      <c r="C7" s="133" t="s">
        <v>11</v>
      </c>
      <c r="D7" s="134">
        <v>106.4</v>
      </c>
      <c r="E7" s="135">
        <v>4500</v>
      </c>
      <c r="F7" s="128"/>
      <c r="G7" s="134">
        <v>117.2</v>
      </c>
      <c r="H7" s="128"/>
      <c r="I7" s="128"/>
      <c r="J7" s="134">
        <v>128.19999999999999</v>
      </c>
      <c r="K7" s="128"/>
      <c r="L7" s="128"/>
      <c r="M7" s="134">
        <v>139.6</v>
      </c>
      <c r="N7" s="128"/>
      <c r="O7" s="131"/>
      <c r="P7" s="134">
        <v>151.30000000000001</v>
      </c>
      <c r="Q7" s="131"/>
      <c r="R7" s="128"/>
    </row>
    <row r="8" spans="1:26" ht="18" customHeight="1" x14ac:dyDescent="0.2">
      <c r="A8" s="518" t="s">
        <v>15</v>
      </c>
      <c r="B8" s="518"/>
      <c r="C8" s="133" t="s">
        <v>11</v>
      </c>
      <c r="D8" s="134">
        <v>136.1</v>
      </c>
      <c r="E8" s="135">
        <v>7500</v>
      </c>
      <c r="F8" s="128"/>
      <c r="G8" s="134">
        <v>149.9</v>
      </c>
      <c r="H8" s="128"/>
      <c r="I8" s="128"/>
      <c r="J8" s="134">
        <v>164</v>
      </c>
      <c r="K8" s="128"/>
      <c r="L8" s="128"/>
      <c r="M8" s="134">
        <v>178.6</v>
      </c>
      <c r="N8" s="128"/>
      <c r="O8" s="131"/>
      <c r="P8" s="134">
        <v>193.6</v>
      </c>
      <c r="Q8" s="131"/>
      <c r="R8" s="128"/>
    </row>
    <row r="9" spans="1:26" ht="18" customHeight="1" x14ac:dyDescent="0.2">
      <c r="A9" s="518" t="s">
        <v>18</v>
      </c>
      <c r="B9" s="518"/>
      <c r="C9" s="133" t="s">
        <v>11</v>
      </c>
      <c r="D9" s="134">
        <v>41.1</v>
      </c>
      <c r="E9" s="135">
        <v>7500</v>
      </c>
      <c r="F9" s="128"/>
      <c r="G9" s="134">
        <v>45.3</v>
      </c>
      <c r="H9" s="128"/>
      <c r="I9" s="128"/>
      <c r="J9" s="134">
        <v>49.5</v>
      </c>
      <c r="K9" s="128"/>
      <c r="L9" s="128"/>
      <c r="M9" s="134">
        <v>53.9</v>
      </c>
      <c r="N9" s="128"/>
      <c r="O9" s="131"/>
      <c r="P9" s="134">
        <v>58.4</v>
      </c>
      <c r="Q9" s="131"/>
      <c r="R9" s="128"/>
    </row>
    <row r="10" spans="1:26" ht="18" customHeight="1" x14ac:dyDescent="0.2">
      <c r="A10" s="518" t="s">
        <v>16</v>
      </c>
      <c r="B10" s="518"/>
      <c r="C10" s="133" t="s">
        <v>11</v>
      </c>
      <c r="D10" s="134">
        <v>4234.8999999999996</v>
      </c>
      <c r="E10" s="135">
        <v>3000</v>
      </c>
      <c r="F10" s="128"/>
      <c r="G10" s="134">
        <v>4662.1000000000004</v>
      </c>
      <c r="H10" s="128"/>
      <c r="I10" s="128"/>
      <c r="J10" s="134">
        <v>5102.1000000000004</v>
      </c>
      <c r="K10" s="128"/>
      <c r="L10" s="128"/>
      <c r="M10" s="134">
        <v>5555.1</v>
      </c>
      <c r="N10" s="128"/>
      <c r="O10" s="131"/>
      <c r="P10" s="134">
        <v>6021.4</v>
      </c>
      <c r="Q10" s="131"/>
      <c r="R10" s="128"/>
    </row>
    <row r="11" spans="1:26" ht="18" customHeight="1" x14ac:dyDescent="0.2">
      <c r="A11" s="518" t="s">
        <v>19</v>
      </c>
      <c r="B11" s="518"/>
      <c r="C11" s="133" t="s">
        <v>11</v>
      </c>
      <c r="D11" s="134">
        <v>4234.8999999999996</v>
      </c>
      <c r="E11" s="135">
        <v>4500</v>
      </c>
      <c r="F11" s="128"/>
      <c r="G11" s="134">
        <v>4662.1000000000004</v>
      </c>
      <c r="H11" s="128"/>
      <c r="I11" s="128"/>
      <c r="J11" s="134">
        <v>5102.1000000000004</v>
      </c>
      <c r="K11" s="128"/>
      <c r="L11" s="128"/>
      <c r="M11" s="134">
        <v>5555.1</v>
      </c>
      <c r="N11" s="128"/>
      <c r="O11" s="131"/>
      <c r="P11" s="134">
        <v>6021.4</v>
      </c>
      <c r="Q11" s="131"/>
      <c r="R11" s="128"/>
    </row>
    <row r="12" spans="1:26" ht="18" customHeight="1" x14ac:dyDescent="0.2">
      <c r="A12" s="518" t="s">
        <v>21</v>
      </c>
      <c r="B12" s="518"/>
      <c r="C12" s="133" t="s">
        <v>11</v>
      </c>
      <c r="D12" s="134">
        <v>50.8</v>
      </c>
      <c r="E12" s="135">
        <v>4800</v>
      </c>
      <c r="F12" s="128"/>
      <c r="G12" s="134">
        <v>55.9</v>
      </c>
      <c r="H12" s="128"/>
      <c r="I12" s="128"/>
      <c r="J12" s="134">
        <v>61.1</v>
      </c>
      <c r="K12" s="128"/>
      <c r="L12" s="128"/>
      <c r="M12" s="134">
        <v>66.599999999999994</v>
      </c>
      <c r="N12" s="128"/>
      <c r="O12" s="131"/>
      <c r="P12" s="134">
        <v>72.099999999999994</v>
      </c>
      <c r="Q12" s="131"/>
      <c r="R12" s="128"/>
    </row>
    <row r="13" spans="1:26" ht="18" customHeight="1" x14ac:dyDescent="0.25">
      <c r="A13" s="523" t="s">
        <v>413</v>
      </c>
      <c r="B13" s="524"/>
      <c r="C13" s="158"/>
      <c r="D13" s="159"/>
      <c r="E13" s="160"/>
      <c r="F13" s="161"/>
      <c r="G13" s="159"/>
      <c r="H13" s="161"/>
      <c r="I13" s="161"/>
      <c r="J13" s="159"/>
      <c r="K13" s="162"/>
      <c r="L13" s="161"/>
      <c r="M13" s="159"/>
      <c r="N13" s="162"/>
      <c r="O13" s="161"/>
      <c r="P13" s="159"/>
      <c r="Q13" s="162"/>
      <c r="R13" s="161"/>
    </row>
    <row r="14" spans="1:26" ht="18" customHeight="1" x14ac:dyDescent="0.25">
      <c r="A14" s="519" t="s">
        <v>35</v>
      </c>
      <c r="B14" s="519"/>
      <c r="C14" s="133"/>
      <c r="D14" s="134"/>
      <c r="E14" s="135"/>
      <c r="F14" s="128"/>
      <c r="G14" s="134"/>
      <c r="H14" s="128"/>
      <c r="I14" s="128"/>
      <c r="J14" s="134"/>
      <c r="K14" s="141"/>
      <c r="L14" s="128"/>
      <c r="M14" s="134"/>
      <c r="N14" s="141"/>
      <c r="O14" s="141"/>
      <c r="P14" s="134"/>
      <c r="Q14" s="141"/>
      <c r="R14" s="141"/>
    </row>
    <row r="15" spans="1:26" ht="18" customHeight="1" x14ac:dyDescent="0.2">
      <c r="A15" s="518" t="s">
        <v>20</v>
      </c>
      <c r="B15" s="518"/>
      <c r="C15" s="133" t="s">
        <v>11</v>
      </c>
      <c r="D15" s="142">
        <v>7.7</v>
      </c>
      <c r="E15" s="135">
        <v>31000</v>
      </c>
      <c r="F15" s="128"/>
      <c r="G15" s="134">
        <v>8.5</v>
      </c>
      <c r="H15" s="128"/>
      <c r="I15" s="128"/>
      <c r="J15" s="134">
        <v>9.3000000000000007</v>
      </c>
      <c r="K15" s="128"/>
      <c r="L15" s="128"/>
      <c r="M15" s="134">
        <v>10.1</v>
      </c>
      <c r="N15" s="128"/>
      <c r="O15" s="131"/>
      <c r="P15" s="134">
        <v>11</v>
      </c>
      <c r="Q15" s="131"/>
      <c r="R15" s="128"/>
    </row>
    <row r="16" spans="1:26" ht="18" customHeight="1" x14ac:dyDescent="0.2">
      <c r="A16" s="516" t="s">
        <v>22</v>
      </c>
      <c r="B16" s="516"/>
      <c r="C16" s="133" t="s">
        <v>11</v>
      </c>
      <c r="D16" s="142">
        <v>7.7</v>
      </c>
      <c r="E16" s="135">
        <v>37000</v>
      </c>
      <c r="F16" s="128"/>
      <c r="G16" s="134">
        <v>8.5</v>
      </c>
      <c r="H16" s="128"/>
      <c r="I16" s="128"/>
      <c r="J16" s="134">
        <v>9.3000000000000007</v>
      </c>
      <c r="K16" s="128"/>
      <c r="L16" s="128"/>
      <c r="M16" s="134">
        <v>10.1</v>
      </c>
      <c r="N16" s="128"/>
      <c r="O16" s="131"/>
      <c r="P16" s="134">
        <v>11</v>
      </c>
      <c r="Q16" s="131"/>
      <c r="R16" s="128"/>
    </row>
    <row r="17" spans="1:18" ht="18" customHeight="1" x14ac:dyDescent="0.2">
      <c r="A17" s="516" t="s">
        <v>23</v>
      </c>
      <c r="B17" s="516"/>
      <c r="C17" s="133" t="s">
        <v>11</v>
      </c>
      <c r="D17" s="142">
        <v>7.7</v>
      </c>
      <c r="E17" s="135">
        <v>31000</v>
      </c>
      <c r="F17" s="128"/>
      <c r="G17" s="134">
        <v>8.5</v>
      </c>
      <c r="H17" s="128"/>
      <c r="I17" s="128"/>
      <c r="J17" s="134">
        <v>9.3000000000000007</v>
      </c>
      <c r="K17" s="128"/>
      <c r="L17" s="128"/>
      <c r="M17" s="134">
        <v>10.1</v>
      </c>
      <c r="N17" s="128"/>
      <c r="O17" s="131"/>
      <c r="P17" s="134">
        <v>11</v>
      </c>
      <c r="Q17" s="131"/>
      <c r="R17" s="128"/>
    </row>
    <row r="18" spans="1:18" ht="18" customHeight="1" x14ac:dyDescent="0.2">
      <c r="A18" s="516" t="s">
        <v>24</v>
      </c>
      <c r="B18" s="516"/>
      <c r="C18" s="133" t="s">
        <v>11</v>
      </c>
      <c r="D18" s="142">
        <v>7.7</v>
      </c>
      <c r="E18" s="135">
        <v>25600</v>
      </c>
      <c r="F18" s="128"/>
      <c r="G18" s="134">
        <v>8.5</v>
      </c>
      <c r="H18" s="128"/>
      <c r="I18" s="128"/>
      <c r="J18" s="134">
        <v>9.3000000000000007</v>
      </c>
      <c r="K18" s="128"/>
      <c r="L18" s="128"/>
      <c r="M18" s="134">
        <v>10.1</v>
      </c>
      <c r="N18" s="128"/>
      <c r="O18" s="131"/>
      <c r="P18" s="134">
        <v>11</v>
      </c>
      <c r="Q18" s="131"/>
      <c r="R18" s="128"/>
    </row>
    <row r="19" spans="1:18" ht="18" customHeight="1" x14ac:dyDescent="0.2">
      <c r="A19" s="516" t="s">
        <v>27</v>
      </c>
      <c r="B19" s="516"/>
      <c r="C19" s="133" t="s">
        <v>11</v>
      </c>
      <c r="D19" s="142">
        <v>7.7</v>
      </c>
      <c r="E19" s="135">
        <v>20400</v>
      </c>
      <c r="F19" s="128"/>
      <c r="G19" s="134">
        <v>8.5</v>
      </c>
      <c r="H19" s="128"/>
      <c r="I19" s="128"/>
      <c r="J19" s="134">
        <v>9.3000000000000007</v>
      </c>
      <c r="K19" s="128"/>
      <c r="L19" s="128"/>
      <c r="M19" s="134">
        <v>10.1</v>
      </c>
      <c r="N19" s="128"/>
      <c r="O19" s="131"/>
      <c r="P19" s="134">
        <v>11</v>
      </c>
      <c r="Q19" s="131"/>
      <c r="R19" s="128"/>
    </row>
    <row r="20" spans="1:18" ht="18" customHeight="1" x14ac:dyDescent="0.2">
      <c r="A20" s="516" t="s">
        <v>28</v>
      </c>
      <c r="B20" s="516"/>
      <c r="C20" s="133" t="s">
        <v>11</v>
      </c>
      <c r="D20" s="142">
        <v>7.7</v>
      </c>
      <c r="E20" s="135">
        <v>40000</v>
      </c>
      <c r="F20" s="128"/>
      <c r="G20" s="134">
        <v>8.5</v>
      </c>
      <c r="H20" s="128"/>
      <c r="I20" s="128"/>
      <c r="J20" s="134">
        <v>9.3000000000000007</v>
      </c>
      <c r="K20" s="128"/>
      <c r="L20" s="128"/>
      <c r="M20" s="134">
        <v>10.1</v>
      </c>
      <c r="N20" s="128"/>
      <c r="O20" s="131"/>
      <c r="P20" s="134">
        <v>11</v>
      </c>
      <c r="Q20" s="131"/>
      <c r="R20" s="128"/>
    </row>
    <row r="21" spans="1:18" ht="18" customHeight="1" x14ac:dyDescent="0.25">
      <c r="A21" s="523" t="s">
        <v>414</v>
      </c>
      <c r="B21" s="524"/>
      <c r="C21" s="158"/>
      <c r="D21" s="159"/>
      <c r="E21" s="160"/>
      <c r="F21" s="161">
        <f>SUM(F15:F20)</f>
        <v>0</v>
      </c>
      <c r="G21" s="159"/>
      <c r="H21" s="161"/>
      <c r="I21" s="161">
        <f>SUM(I15:I20)</f>
        <v>0</v>
      </c>
      <c r="J21" s="159"/>
      <c r="K21" s="162"/>
      <c r="L21" s="161">
        <f>SUM(L15:L20)</f>
        <v>0</v>
      </c>
      <c r="M21" s="159"/>
      <c r="N21" s="162"/>
      <c r="O21" s="161">
        <f>SUM(O15:O20)</f>
        <v>0</v>
      </c>
      <c r="P21" s="159"/>
      <c r="Q21" s="162"/>
      <c r="R21" s="161">
        <f>SUM(R15:R20)</f>
        <v>0</v>
      </c>
    </row>
    <row r="22" spans="1:18" ht="18" customHeight="1" x14ac:dyDescent="0.25">
      <c r="A22" s="517" t="s">
        <v>34</v>
      </c>
      <c r="B22" s="532"/>
      <c r="C22" s="136"/>
      <c r="D22" s="137"/>
      <c r="E22" s="138"/>
      <c r="F22" s="139"/>
      <c r="G22" s="137"/>
      <c r="H22" s="139"/>
      <c r="I22" s="139"/>
      <c r="J22" s="137"/>
      <c r="K22" s="140"/>
      <c r="L22" s="139"/>
      <c r="M22" s="137"/>
      <c r="N22" s="140"/>
      <c r="O22" s="139"/>
      <c r="P22" s="137"/>
      <c r="Q22" s="140"/>
      <c r="R22" s="139"/>
    </row>
    <row r="23" spans="1:18" ht="18" customHeight="1" x14ac:dyDescent="0.2">
      <c r="A23" s="516" t="s">
        <v>13</v>
      </c>
      <c r="B23" s="516"/>
      <c r="C23" s="133" t="s">
        <v>11</v>
      </c>
      <c r="D23" s="142">
        <v>12.8</v>
      </c>
      <c r="E23" s="135">
        <v>30000</v>
      </c>
      <c r="F23" s="128"/>
      <c r="G23" s="134">
        <v>14.1</v>
      </c>
      <c r="H23" s="128"/>
      <c r="I23" s="128"/>
      <c r="J23" s="134">
        <v>15.5</v>
      </c>
      <c r="K23" s="128"/>
      <c r="L23" s="128"/>
      <c r="M23" s="134">
        <v>16.8</v>
      </c>
      <c r="N23" s="128"/>
      <c r="O23" s="131"/>
      <c r="P23" s="134">
        <v>18.2</v>
      </c>
      <c r="Q23" s="131"/>
      <c r="R23" s="128"/>
    </row>
    <row r="24" spans="1:18" ht="18" customHeight="1" x14ac:dyDescent="0.2">
      <c r="A24" s="516" t="s">
        <v>153</v>
      </c>
      <c r="B24" s="516"/>
      <c r="C24" s="133" t="s">
        <v>11</v>
      </c>
      <c r="D24" s="142">
        <v>12.8</v>
      </c>
      <c r="E24" s="135">
        <v>26000</v>
      </c>
      <c r="F24" s="128"/>
      <c r="G24" s="134">
        <v>14.1</v>
      </c>
      <c r="H24" s="128"/>
      <c r="I24" s="128"/>
      <c r="J24" s="134">
        <v>15.5</v>
      </c>
      <c r="K24" s="128"/>
      <c r="L24" s="128"/>
      <c r="M24" s="134">
        <v>16.8</v>
      </c>
      <c r="N24" s="128"/>
      <c r="O24" s="131"/>
      <c r="P24" s="134">
        <v>18.2</v>
      </c>
      <c r="Q24" s="131"/>
      <c r="R24" s="128"/>
    </row>
    <row r="25" spans="1:18" ht="18" customHeight="1" x14ac:dyDescent="0.2">
      <c r="A25" s="516" t="s">
        <v>154</v>
      </c>
      <c r="B25" s="516"/>
      <c r="C25" s="133" t="s">
        <v>11</v>
      </c>
      <c r="D25" s="142">
        <v>12.8</v>
      </c>
      <c r="E25" s="135">
        <v>25000</v>
      </c>
      <c r="F25" s="128"/>
      <c r="G25" s="134">
        <v>14.1</v>
      </c>
      <c r="H25" s="128"/>
      <c r="I25" s="128"/>
      <c r="J25" s="134">
        <v>15.5</v>
      </c>
      <c r="K25" s="128"/>
      <c r="L25" s="128"/>
      <c r="M25" s="134">
        <v>16.8</v>
      </c>
      <c r="N25" s="128"/>
      <c r="O25" s="131"/>
      <c r="P25" s="134">
        <v>18.2</v>
      </c>
      <c r="Q25" s="131"/>
      <c r="R25" s="128"/>
    </row>
    <row r="26" spans="1:18" ht="18" customHeight="1" x14ac:dyDescent="0.2">
      <c r="A26" s="516" t="s">
        <v>17</v>
      </c>
      <c r="B26" s="516"/>
      <c r="C26" s="133" t="s">
        <v>11</v>
      </c>
      <c r="D26" s="142">
        <v>12.8</v>
      </c>
      <c r="E26" s="135">
        <v>27500</v>
      </c>
      <c r="F26" s="128"/>
      <c r="G26" s="134">
        <v>14.1</v>
      </c>
      <c r="H26" s="128"/>
      <c r="I26" s="128"/>
      <c r="J26" s="134">
        <v>15.5</v>
      </c>
      <c r="K26" s="128"/>
      <c r="L26" s="128"/>
      <c r="M26" s="134">
        <v>16.8</v>
      </c>
      <c r="N26" s="128"/>
      <c r="O26" s="131"/>
      <c r="P26" s="134">
        <v>18.2</v>
      </c>
      <c r="Q26" s="131"/>
      <c r="R26" s="128"/>
    </row>
    <row r="27" spans="1:18" ht="18" customHeight="1" x14ac:dyDescent="0.2">
      <c r="A27" s="516" t="s">
        <v>14</v>
      </c>
      <c r="B27" s="516"/>
      <c r="C27" s="133" t="s">
        <v>11</v>
      </c>
      <c r="D27" s="142">
        <v>12.8</v>
      </c>
      <c r="E27" s="135">
        <v>27000</v>
      </c>
      <c r="F27" s="128"/>
      <c r="G27" s="134">
        <v>14.1</v>
      </c>
      <c r="H27" s="128"/>
      <c r="I27" s="128"/>
      <c r="J27" s="134">
        <v>15.5</v>
      </c>
      <c r="K27" s="128"/>
      <c r="L27" s="128"/>
      <c r="M27" s="134">
        <v>16.8</v>
      </c>
      <c r="N27" s="128"/>
      <c r="O27" s="131"/>
      <c r="P27" s="134">
        <v>18.2</v>
      </c>
      <c r="Q27" s="131"/>
      <c r="R27" s="128"/>
    </row>
    <row r="28" spans="1:18" ht="18" customHeight="1" x14ac:dyDescent="0.2">
      <c r="A28" s="516" t="s">
        <v>155</v>
      </c>
      <c r="B28" s="516"/>
      <c r="C28" s="133" t="s">
        <v>11</v>
      </c>
      <c r="D28" s="142">
        <v>12.8</v>
      </c>
      <c r="E28" s="135">
        <v>22000</v>
      </c>
      <c r="F28" s="128"/>
      <c r="G28" s="134">
        <v>14.1</v>
      </c>
      <c r="H28" s="128"/>
      <c r="I28" s="128"/>
      <c r="J28" s="134">
        <v>15.5</v>
      </c>
      <c r="K28" s="128"/>
      <c r="L28" s="128"/>
      <c r="M28" s="134">
        <v>16.8</v>
      </c>
      <c r="N28" s="128"/>
      <c r="O28" s="131"/>
      <c r="P28" s="134">
        <v>18.2</v>
      </c>
      <c r="Q28" s="131"/>
      <c r="R28" s="128"/>
    </row>
    <row r="29" spans="1:18" ht="18" customHeight="1" x14ac:dyDescent="0.25">
      <c r="A29" s="523" t="s">
        <v>415</v>
      </c>
      <c r="B29" s="524"/>
      <c r="C29" s="158"/>
      <c r="D29" s="159"/>
      <c r="E29" s="160"/>
      <c r="F29" s="161">
        <f>SUM(F23:F28)</f>
        <v>0</v>
      </c>
      <c r="G29" s="159"/>
      <c r="H29" s="161"/>
      <c r="I29" s="161">
        <f>SUM(I23:I28)</f>
        <v>0</v>
      </c>
      <c r="J29" s="159"/>
      <c r="K29" s="162"/>
      <c r="L29" s="161">
        <f>SUM(L23:L28)</f>
        <v>0</v>
      </c>
      <c r="M29" s="159"/>
      <c r="N29" s="162"/>
      <c r="O29" s="161">
        <f>SUM(O23:O28)</f>
        <v>0</v>
      </c>
      <c r="P29" s="159"/>
      <c r="Q29" s="162"/>
      <c r="R29" s="161">
        <f>SUM(R23:R28)</f>
        <v>0</v>
      </c>
    </row>
    <row r="30" spans="1:18" s="81" customFormat="1" ht="18" customHeight="1" x14ac:dyDescent="0.25">
      <c r="A30" s="143" t="s">
        <v>416</v>
      </c>
      <c r="B30" s="144"/>
      <c r="C30" s="145"/>
      <c r="D30" s="146"/>
      <c r="E30" s="147"/>
      <c r="F30" s="148">
        <f>+F29+F21+F13</f>
        <v>0</v>
      </c>
      <c r="G30" s="146"/>
      <c r="H30" s="148"/>
      <c r="I30" s="148">
        <f>+I29+I21+I13</f>
        <v>0</v>
      </c>
      <c r="J30" s="146"/>
      <c r="K30" s="149"/>
      <c r="L30" s="148">
        <f>+L29+L21+L13</f>
        <v>0</v>
      </c>
      <c r="M30" s="146"/>
      <c r="N30" s="149"/>
      <c r="O30" s="148">
        <f>+O29+O21+O13</f>
        <v>0</v>
      </c>
      <c r="P30" s="146"/>
      <c r="Q30" s="149"/>
      <c r="R30" s="148">
        <f>+R29+R21+R13</f>
        <v>0</v>
      </c>
    </row>
    <row r="31" spans="1:18" ht="18" customHeight="1" x14ac:dyDescent="0.25">
      <c r="A31" s="517" t="s">
        <v>417</v>
      </c>
      <c r="B31" s="517"/>
      <c r="C31" s="136"/>
      <c r="D31" s="137"/>
      <c r="E31" s="138"/>
      <c r="F31" s="139"/>
      <c r="G31" s="137"/>
      <c r="H31" s="139"/>
      <c r="I31" s="139"/>
      <c r="J31" s="137"/>
      <c r="K31" s="140"/>
      <c r="L31" s="139"/>
      <c r="M31" s="137"/>
      <c r="N31" s="140"/>
      <c r="O31" s="139"/>
      <c r="P31" s="137"/>
      <c r="Q31" s="140"/>
      <c r="R31" s="139"/>
    </row>
    <row r="32" spans="1:18" ht="18" customHeight="1" x14ac:dyDescent="0.2">
      <c r="A32" s="518" t="s">
        <v>156</v>
      </c>
      <c r="B32" s="518"/>
      <c r="C32" s="133" t="s">
        <v>26</v>
      </c>
      <c r="D32" s="150">
        <v>129944</v>
      </c>
      <c r="E32" s="135">
        <v>195</v>
      </c>
      <c r="F32" s="128"/>
      <c r="G32" s="126">
        <v>143053</v>
      </c>
      <c r="H32" s="128"/>
      <c r="I32" s="128"/>
      <c r="J32" s="126">
        <v>156553</v>
      </c>
      <c r="K32" s="128"/>
      <c r="L32" s="128"/>
      <c r="M32" s="126">
        <v>170453</v>
      </c>
      <c r="N32" s="128"/>
      <c r="O32" s="131"/>
      <c r="P32" s="126">
        <v>184762</v>
      </c>
      <c r="Q32" s="131"/>
      <c r="R32" s="128"/>
    </row>
    <row r="33" spans="1:18" ht="18" customHeight="1" x14ac:dyDescent="0.2">
      <c r="A33" s="518" t="s">
        <v>157</v>
      </c>
      <c r="B33" s="518"/>
      <c r="C33" s="133" t="s">
        <v>26</v>
      </c>
      <c r="D33" s="150">
        <v>92195</v>
      </c>
      <c r="E33" s="151">
        <v>11.25</v>
      </c>
      <c r="F33" s="128"/>
      <c r="G33" s="126">
        <v>101496</v>
      </c>
      <c r="H33" s="128"/>
      <c r="I33" s="128"/>
      <c r="J33" s="126">
        <v>111074</v>
      </c>
      <c r="K33" s="128"/>
      <c r="L33" s="128"/>
      <c r="M33" s="126">
        <v>120936</v>
      </c>
      <c r="N33" s="128"/>
      <c r="O33" s="131"/>
      <c r="P33" s="126">
        <v>131088</v>
      </c>
      <c r="Q33" s="131"/>
      <c r="R33" s="128"/>
    </row>
    <row r="34" spans="1:18" ht="18" customHeight="1" x14ac:dyDescent="0.2">
      <c r="A34" s="518" t="s">
        <v>158</v>
      </c>
      <c r="B34" s="518"/>
      <c r="C34" s="133" t="s">
        <v>26</v>
      </c>
      <c r="D34" s="150">
        <v>153659</v>
      </c>
      <c r="E34" s="135">
        <v>7</v>
      </c>
      <c r="F34" s="128"/>
      <c r="G34" s="126">
        <v>169161</v>
      </c>
      <c r="H34" s="128"/>
      <c r="I34" s="128"/>
      <c r="J34" s="126">
        <v>185124</v>
      </c>
      <c r="K34" s="128"/>
      <c r="L34" s="128"/>
      <c r="M34" s="126">
        <v>201561</v>
      </c>
      <c r="N34" s="128"/>
      <c r="O34" s="131"/>
      <c r="P34" s="126">
        <v>218481</v>
      </c>
      <c r="Q34" s="131"/>
      <c r="R34" s="128"/>
    </row>
    <row r="35" spans="1:18" ht="18" customHeight="1" x14ac:dyDescent="0.2">
      <c r="A35" s="516" t="s">
        <v>29</v>
      </c>
      <c r="B35" s="516"/>
      <c r="C35" s="133" t="s">
        <v>26</v>
      </c>
      <c r="D35" s="150">
        <v>129944</v>
      </c>
      <c r="E35" s="135">
        <v>35</v>
      </c>
      <c r="F35" s="128"/>
      <c r="G35" s="126">
        <v>143053</v>
      </c>
      <c r="H35" s="128"/>
      <c r="I35" s="128"/>
      <c r="J35" s="126">
        <v>156553</v>
      </c>
      <c r="K35" s="128"/>
      <c r="L35" s="128"/>
      <c r="M35" s="126">
        <v>170453</v>
      </c>
      <c r="N35" s="128"/>
      <c r="O35" s="131"/>
      <c r="P35" s="126">
        <v>184762</v>
      </c>
      <c r="Q35" s="131"/>
      <c r="R35" s="128"/>
    </row>
    <row r="36" spans="1:18" ht="18" customHeight="1" x14ac:dyDescent="0.2">
      <c r="A36" s="516" t="s">
        <v>30</v>
      </c>
      <c r="B36" s="516"/>
      <c r="C36" s="133" t="s">
        <v>26</v>
      </c>
      <c r="D36" s="150">
        <v>3842</v>
      </c>
      <c r="E36" s="135">
        <v>15</v>
      </c>
      <c r="F36" s="128"/>
      <c r="G36" s="126">
        <v>4229</v>
      </c>
      <c r="H36" s="128"/>
      <c r="I36" s="128"/>
      <c r="J36" s="126">
        <v>4629</v>
      </c>
      <c r="K36" s="128"/>
      <c r="L36" s="128"/>
      <c r="M36" s="126">
        <v>5039</v>
      </c>
      <c r="N36" s="128"/>
      <c r="O36" s="131"/>
      <c r="P36" s="126">
        <v>4562</v>
      </c>
      <c r="Q36" s="131"/>
      <c r="R36" s="128"/>
    </row>
    <row r="37" spans="1:18" ht="18" customHeight="1" x14ac:dyDescent="0.2">
      <c r="A37" s="516" t="s">
        <v>31</v>
      </c>
      <c r="B37" s="516"/>
      <c r="C37" s="133" t="s">
        <v>26</v>
      </c>
      <c r="D37" s="150">
        <v>6403</v>
      </c>
      <c r="E37" s="135">
        <v>17</v>
      </c>
      <c r="F37" s="128"/>
      <c r="G37" s="126">
        <v>7049</v>
      </c>
      <c r="H37" s="128"/>
      <c r="I37" s="128"/>
      <c r="J37" s="126">
        <v>7713</v>
      </c>
      <c r="K37" s="128"/>
      <c r="L37" s="128"/>
      <c r="M37" s="126">
        <v>8399</v>
      </c>
      <c r="N37" s="128"/>
      <c r="O37" s="131"/>
      <c r="P37" s="126">
        <v>9104</v>
      </c>
      <c r="Q37" s="131"/>
      <c r="R37" s="128"/>
    </row>
    <row r="38" spans="1:18" ht="18" customHeight="1" x14ac:dyDescent="0.2">
      <c r="A38" s="516" t="s">
        <v>32</v>
      </c>
      <c r="B38" s="516"/>
      <c r="C38" s="133" t="s">
        <v>26</v>
      </c>
      <c r="D38" s="150">
        <v>5415</v>
      </c>
      <c r="E38" s="135">
        <v>40</v>
      </c>
      <c r="F38" s="128"/>
      <c r="G38" s="126">
        <v>5961</v>
      </c>
      <c r="H38" s="128"/>
      <c r="I38" s="128"/>
      <c r="J38" s="126">
        <v>6524</v>
      </c>
      <c r="K38" s="128"/>
      <c r="L38" s="128"/>
      <c r="M38" s="126">
        <v>7103</v>
      </c>
      <c r="N38" s="128"/>
      <c r="O38" s="131"/>
      <c r="P38" s="126">
        <v>7699</v>
      </c>
      <c r="Q38" s="131"/>
      <c r="R38" s="128"/>
    </row>
    <row r="39" spans="1:18" ht="18" customHeight="1" x14ac:dyDescent="0.2">
      <c r="A39" s="516" t="s">
        <v>33</v>
      </c>
      <c r="B39" s="516"/>
      <c r="C39" s="133" t="s">
        <v>26</v>
      </c>
      <c r="D39" s="150">
        <v>5415</v>
      </c>
      <c r="E39" s="135">
        <v>20</v>
      </c>
      <c r="F39" s="128"/>
      <c r="G39" s="126">
        <v>5961</v>
      </c>
      <c r="H39" s="128"/>
      <c r="I39" s="128"/>
      <c r="J39" s="126">
        <v>6524</v>
      </c>
      <c r="K39" s="128"/>
      <c r="L39" s="128"/>
      <c r="M39" s="126">
        <v>7103</v>
      </c>
      <c r="N39" s="128"/>
      <c r="O39" s="131"/>
      <c r="P39" s="126">
        <v>7699</v>
      </c>
      <c r="Q39" s="131"/>
      <c r="R39" s="128"/>
    </row>
    <row r="40" spans="1:18" ht="18" customHeight="1" x14ac:dyDescent="0.25">
      <c r="A40" s="523" t="s">
        <v>159</v>
      </c>
      <c r="B40" s="524"/>
      <c r="C40" s="158"/>
      <c r="D40" s="159"/>
      <c r="E40" s="160"/>
      <c r="F40" s="161">
        <f>SUM(F32:F39)</f>
        <v>0</v>
      </c>
      <c r="G40" s="159"/>
      <c r="H40" s="161"/>
      <c r="I40" s="161">
        <f>SUM(I32:I39)</f>
        <v>0</v>
      </c>
      <c r="J40" s="159"/>
      <c r="K40" s="162"/>
      <c r="L40" s="161">
        <f>SUM(L32:L39)</f>
        <v>0</v>
      </c>
      <c r="M40" s="159"/>
      <c r="N40" s="162"/>
      <c r="O40" s="161">
        <f>SUM(O32:O39)</f>
        <v>0</v>
      </c>
      <c r="P40" s="159"/>
      <c r="Q40" s="162"/>
      <c r="R40" s="161">
        <f>SUM(R32:R39)</f>
        <v>0</v>
      </c>
    </row>
    <row r="41" spans="1:18" s="81" customFormat="1" ht="18" customHeight="1" x14ac:dyDescent="0.25">
      <c r="A41" s="163" t="s">
        <v>418</v>
      </c>
      <c r="B41" s="164"/>
      <c r="C41" s="165"/>
      <c r="D41" s="166"/>
      <c r="E41" s="167"/>
      <c r="F41" s="168">
        <f>+F30+F40</f>
        <v>0</v>
      </c>
      <c r="G41" s="166"/>
      <c r="H41" s="168"/>
      <c r="I41" s="168">
        <f>+I30+I40</f>
        <v>0</v>
      </c>
      <c r="J41" s="166"/>
      <c r="K41" s="169"/>
      <c r="L41" s="168">
        <f>+L30+L40</f>
        <v>0</v>
      </c>
      <c r="M41" s="166"/>
      <c r="N41" s="169"/>
      <c r="O41" s="168">
        <f>+O30+O40</f>
        <v>0</v>
      </c>
      <c r="P41" s="166"/>
      <c r="Q41" s="169"/>
      <c r="R41" s="168">
        <f>+R30+R40</f>
        <v>0</v>
      </c>
    </row>
    <row r="42" spans="1:18" x14ac:dyDescent="0.2">
      <c r="E42" s="16"/>
      <c r="F42" s="17"/>
    </row>
    <row r="43" spans="1:18" ht="20.25" x14ac:dyDescent="0.3">
      <c r="A43" s="530" t="s">
        <v>134</v>
      </c>
      <c r="B43" s="530"/>
      <c r="C43" s="530"/>
      <c r="D43" s="530"/>
      <c r="E43" s="530"/>
      <c r="F43" s="530"/>
      <c r="G43" s="530"/>
      <c r="H43" s="530"/>
      <c r="I43" s="530"/>
      <c r="J43" s="530"/>
      <c r="K43" s="530"/>
      <c r="L43" s="530"/>
      <c r="M43" s="530"/>
      <c r="N43" s="530"/>
    </row>
    <row r="44" spans="1:18" ht="45" x14ac:dyDescent="0.2">
      <c r="A44" s="111" t="s">
        <v>422</v>
      </c>
      <c r="B44" s="111" t="s">
        <v>423</v>
      </c>
      <c r="C44" s="111" t="s">
        <v>424</v>
      </c>
      <c r="D44" s="111" t="s">
        <v>425</v>
      </c>
      <c r="E44" s="110" t="s">
        <v>100</v>
      </c>
      <c r="F44" s="111" t="s">
        <v>103</v>
      </c>
      <c r="G44" s="111" t="s">
        <v>101</v>
      </c>
      <c r="H44" s="111" t="s">
        <v>102</v>
      </c>
      <c r="I44" s="111" t="s">
        <v>426</v>
      </c>
      <c r="J44" s="111" t="s">
        <v>109</v>
      </c>
      <c r="K44" s="111" t="s">
        <v>110</v>
      </c>
      <c r="L44" s="111" t="s">
        <v>427</v>
      </c>
      <c r="M44" s="111" t="s">
        <v>428</v>
      </c>
      <c r="N44" s="111" t="s">
        <v>429</v>
      </c>
    </row>
    <row r="45" spans="1:18" ht="15" x14ac:dyDescent="0.2">
      <c r="A45" s="174" t="s">
        <v>421</v>
      </c>
      <c r="B45" s="111"/>
      <c r="C45" s="111"/>
      <c r="D45" s="111"/>
      <c r="E45" s="175">
        <f>Hoja1!B9</f>
        <v>8.3299999999999999E-2</v>
      </c>
      <c r="F45" s="176">
        <f>Hoja1!B12</f>
        <v>0.01</v>
      </c>
      <c r="G45" s="155">
        <f>Hoja1!B10</f>
        <v>8.3299999999999999E-2</v>
      </c>
      <c r="H45" s="155">
        <f>Hoja1!B11</f>
        <v>4.1700000000000001E-2</v>
      </c>
      <c r="I45" s="176">
        <f>Hoja1!B18</f>
        <v>0.09</v>
      </c>
      <c r="J45" s="156">
        <f>Hoja1!B20</f>
        <v>0.1013</v>
      </c>
      <c r="K45" s="176">
        <f>Hoja1!B21</f>
        <v>0.09</v>
      </c>
      <c r="L45" s="176">
        <f>Hoja1!B22</f>
        <v>0.01</v>
      </c>
      <c r="M45" s="111"/>
      <c r="N45" s="111"/>
    </row>
    <row r="46" spans="1:18" ht="14.25" x14ac:dyDescent="0.2">
      <c r="A46" s="141" t="s">
        <v>114</v>
      </c>
      <c r="B46" s="126">
        <v>260240</v>
      </c>
      <c r="C46" s="126">
        <v>26400</v>
      </c>
      <c r="D46" s="126">
        <f>B46+C46</f>
        <v>286640</v>
      </c>
      <c r="E46" s="126"/>
      <c r="F46" s="126"/>
      <c r="G46" s="126"/>
      <c r="H46" s="126"/>
      <c r="I46" s="126"/>
      <c r="J46" s="126"/>
      <c r="K46" s="126"/>
      <c r="L46" s="126"/>
      <c r="M46" s="126"/>
      <c r="N46" s="126"/>
    </row>
    <row r="47" spans="1:18" ht="14.25" x14ac:dyDescent="0.2">
      <c r="A47" s="141" t="s">
        <v>115</v>
      </c>
      <c r="B47" s="126">
        <v>260240</v>
      </c>
      <c r="C47" s="126">
        <v>26400</v>
      </c>
      <c r="D47" s="126">
        <f>B47+C47</f>
        <v>286640</v>
      </c>
      <c r="E47" s="126"/>
      <c r="F47" s="126"/>
      <c r="G47" s="126"/>
      <c r="H47" s="126"/>
      <c r="I47" s="126"/>
      <c r="J47" s="126"/>
      <c r="K47" s="126"/>
      <c r="L47" s="126"/>
      <c r="M47" s="126"/>
      <c r="N47" s="126"/>
    </row>
    <row r="48" spans="1:18" ht="15" x14ac:dyDescent="0.25">
      <c r="A48" s="172" t="s">
        <v>8</v>
      </c>
      <c r="B48" s="173">
        <f>SUM(B46:B47)</f>
        <v>520480</v>
      </c>
      <c r="C48" s="173">
        <f t="shared" ref="C48:N48" si="0">SUM(C46:C47)</f>
        <v>52800</v>
      </c>
      <c r="D48" s="173">
        <f t="shared" si="0"/>
        <v>573280</v>
      </c>
      <c r="E48" s="173">
        <f t="shared" si="0"/>
        <v>0</v>
      </c>
      <c r="F48" s="173">
        <f t="shared" si="0"/>
        <v>0</v>
      </c>
      <c r="G48" s="173">
        <f t="shared" si="0"/>
        <v>0</v>
      </c>
      <c r="H48" s="173">
        <f t="shared" si="0"/>
        <v>0</v>
      </c>
      <c r="I48" s="173">
        <f t="shared" si="0"/>
        <v>0</v>
      </c>
      <c r="J48" s="173">
        <f t="shared" si="0"/>
        <v>0</v>
      </c>
      <c r="K48" s="173">
        <f t="shared" si="0"/>
        <v>0</v>
      </c>
      <c r="L48" s="173">
        <f t="shared" si="0"/>
        <v>0</v>
      </c>
      <c r="M48" s="173">
        <f t="shared" si="0"/>
        <v>0</v>
      </c>
      <c r="N48" s="173">
        <f t="shared" si="0"/>
        <v>0</v>
      </c>
    </row>
    <row r="49" spans="1:14" x14ac:dyDescent="0.2">
      <c r="A49" s="18"/>
      <c r="B49" s="18"/>
      <c r="C49" s="18"/>
      <c r="D49" s="18"/>
      <c r="E49" s="18"/>
      <c r="F49" s="18"/>
      <c r="G49" s="18"/>
      <c r="H49" s="18"/>
      <c r="I49" s="18"/>
      <c r="J49" s="18"/>
      <c r="K49" s="18"/>
      <c r="L49" s="18"/>
      <c r="M49" s="18"/>
      <c r="N49" s="18"/>
    </row>
    <row r="50" spans="1:14" ht="20.25" x14ac:dyDescent="0.3">
      <c r="A50" s="533" t="s">
        <v>117</v>
      </c>
      <c r="B50" s="533"/>
      <c r="C50" s="533"/>
      <c r="D50" s="533"/>
      <c r="E50" s="58"/>
      <c r="F50" s="58"/>
      <c r="G50" s="58"/>
      <c r="H50" s="58"/>
      <c r="I50" s="58"/>
      <c r="J50" s="58"/>
      <c r="K50" s="58"/>
      <c r="L50" s="58"/>
      <c r="M50" s="58"/>
      <c r="N50" s="58"/>
    </row>
    <row r="51" spans="1:14" ht="20.25" x14ac:dyDescent="0.3">
      <c r="A51" s="536" t="s">
        <v>419</v>
      </c>
      <c r="B51" s="534" t="s">
        <v>0</v>
      </c>
      <c r="C51" s="535"/>
      <c r="D51" s="535"/>
      <c r="E51" s="58"/>
      <c r="F51" s="58"/>
      <c r="G51" s="58"/>
      <c r="H51" s="58"/>
      <c r="I51" s="58"/>
      <c r="J51" s="58"/>
      <c r="K51" s="58"/>
      <c r="L51" s="58"/>
      <c r="M51" s="58"/>
      <c r="N51" s="58"/>
    </row>
    <row r="52" spans="1:14" x14ac:dyDescent="0.2">
      <c r="A52" s="537"/>
      <c r="B52" s="170" t="s">
        <v>140</v>
      </c>
      <c r="C52" s="170" t="s">
        <v>141</v>
      </c>
      <c r="D52" s="170" t="s">
        <v>142</v>
      </c>
      <c r="E52" s="86"/>
      <c r="F52" s="86"/>
      <c r="G52" s="87"/>
      <c r="H52" s="87"/>
      <c r="I52" s="86"/>
      <c r="J52" s="87"/>
      <c r="K52" s="87"/>
      <c r="L52" s="86"/>
      <c r="M52" s="87"/>
      <c r="N52" s="87"/>
    </row>
    <row r="53" spans="1:14" x14ac:dyDescent="0.2">
      <c r="A53" s="171" t="s">
        <v>119</v>
      </c>
      <c r="B53" s="35">
        <v>6</v>
      </c>
      <c r="C53" s="34">
        <v>26000</v>
      </c>
      <c r="D53" s="34"/>
      <c r="E53" s="34"/>
      <c r="F53" s="34"/>
      <c r="G53" s="34"/>
      <c r="H53" s="34"/>
      <c r="I53" s="34"/>
      <c r="J53" s="34"/>
      <c r="K53" s="34"/>
      <c r="L53" s="34"/>
      <c r="M53" s="34"/>
      <c r="N53" s="34"/>
    </row>
    <row r="54" spans="1:14" x14ac:dyDescent="0.2">
      <c r="A54" s="35" t="s">
        <v>122</v>
      </c>
      <c r="B54" s="35">
        <v>40</v>
      </c>
      <c r="C54" s="34">
        <v>2000</v>
      </c>
      <c r="D54" s="34"/>
      <c r="E54" s="34"/>
      <c r="F54" s="34"/>
      <c r="G54" s="34"/>
      <c r="H54" s="34"/>
      <c r="I54" s="34"/>
      <c r="J54" s="34"/>
      <c r="K54" s="34"/>
      <c r="L54" s="34"/>
      <c r="M54" s="34"/>
      <c r="N54" s="34"/>
    </row>
    <row r="55" spans="1:14" x14ac:dyDescent="0.2">
      <c r="A55" s="35" t="s">
        <v>120</v>
      </c>
      <c r="B55" s="35">
        <v>40</v>
      </c>
      <c r="C55" s="34">
        <v>1200</v>
      </c>
      <c r="D55" s="34"/>
      <c r="E55" s="34"/>
      <c r="F55" s="34"/>
      <c r="G55" s="34"/>
      <c r="H55" s="34"/>
      <c r="I55" s="34"/>
      <c r="J55" s="34"/>
      <c r="K55" s="34"/>
      <c r="L55" s="34"/>
      <c r="M55" s="34"/>
      <c r="N55" s="34"/>
    </row>
    <row r="56" spans="1:14" x14ac:dyDescent="0.2">
      <c r="A56" s="35" t="s">
        <v>121</v>
      </c>
      <c r="B56" s="35">
        <v>6</v>
      </c>
      <c r="C56" s="34">
        <v>18500</v>
      </c>
      <c r="D56" s="34"/>
      <c r="E56" s="34"/>
      <c r="F56" s="34"/>
      <c r="G56" s="34"/>
      <c r="H56" s="34"/>
      <c r="I56" s="34"/>
      <c r="J56" s="34"/>
      <c r="K56" s="34"/>
      <c r="L56" s="34"/>
      <c r="M56" s="34"/>
      <c r="N56" s="34"/>
    </row>
    <row r="57" spans="1:14" x14ac:dyDescent="0.2">
      <c r="A57" s="113" t="s">
        <v>144</v>
      </c>
      <c r="B57" s="113"/>
      <c r="C57" s="46"/>
      <c r="D57" s="46">
        <f>SUM(D53:D56)</f>
        <v>0</v>
      </c>
      <c r="E57" s="34"/>
      <c r="F57" s="34"/>
      <c r="G57" s="34"/>
      <c r="H57" s="34"/>
      <c r="I57" s="34"/>
      <c r="J57" s="34"/>
      <c r="K57" s="34"/>
      <c r="L57" s="34"/>
      <c r="M57" s="34"/>
      <c r="N57" s="34"/>
    </row>
    <row r="58" spans="1:14" x14ac:dyDescent="0.2">
      <c r="E58" s="16"/>
      <c r="F58" s="17"/>
    </row>
    <row r="59" spans="1:14" ht="20.25" x14ac:dyDescent="0.3">
      <c r="A59" s="531" t="s">
        <v>160</v>
      </c>
      <c r="B59" s="531"/>
      <c r="C59" s="531"/>
      <c r="D59" s="531"/>
      <c r="E59" s="531"/>
      <c r="F59" s="531"/>
      <c r="G59" s="531"/>
      <c r="H59" s="531"/>
      <c r="I59" s="531"/>
      <c r="J59" s="531"/>
      <c r="K59" s="531"/>
      <c r="L59" s="531"/>
      <c r="M59" s="531"/>
      <c r="N59" s="531"/>
    </row>
    <row r="60" spans="1:14" ht="45" x14ac:dyDescent="0.2">
      <c r="A60" s="111" t="s">
        <v>422</v>
      </c>
      <c r="B60" s="111" t="s">
        <v>423</v>
      </c>
      <c r="C60" s="111" t="s">
        <v>424</v>
      </c>
      <c r="D60" s="111" t="s">
        <v>425</v>
      </c>
      <c r="E60" s="110" t="s">
        <v>100</v>
      </c>
      <c r="F60" s="111" t="s">
        <v>103</v>
      </c>
      <c r="G60" s="111" t="s">
        <v>101</v>
      </c>
      <c r="H60" s="111" t="s">
        <v>102</v>
      </c>
      <c r="I60" s="111" t="s">
        <v>426</v>
      </c>
      <c r="J60" s="111" t="s">
        <v>109</v>
      </c>
      <c r="K60" s="111" t="s">
        <v>110</v>
      </c>
      <c r="L60" s="111" t="s">
        <v>427</v>
      </c>
      <c r="M60" s="111" t="s">
        <v>428</v>
      </c>
      <c r="N60" s="111" t="s">
        <v>429</v>
      </c>
    </row>
    <row r="61" spans="1:14" ht="15" x14ac:dyDescent="0.2">
      <c r="A61" s="174" t="s">
        <v>421</v>
      </c>
      <c r="B61" s="111"/>
      <c r="C61" s="111"/>
      <c r="D61" s="111"/>
      <c r="E61" s="175">
        <f>Hoja1!B9</f>
        <v>8.3299999999999999E-2</v>
      </c>
      <c r="F61" s="176">
        <f>Hoja1!B12</f>
        <v>0.01</v>
      </c>
      <c r="G61" s="156">
        <f>Hoja1!B10</f>
        <v>8.3299999999999999E-2</v>
      </c>
      <c r="H61" s="155">
        <f>Hoja1!B11</f>
        <v>4.1700000000000001E-2</v>
      </c>
      <c r="I61" s="176">
        <f>Hoja1!B18</f>
        <v>0.09</v>
      </c>
      <c r="J61" s="156">
        <f>Hoja1!B20</f>
        <v>0.1013</v>
      </c>
      <c r="K61" s="176">
        <f>Hoja1!B21</f>
        <v>0.09</v>
      </c>
      <c r="L61" s="176">
        <f>Hoja1!B22</f>
        <v>0.01</v>
      </c>
      <c r="M61" s="111"/>
      <c r="N61" s="111"/>
    </row>
    <row r="62" spans="1:14" ht="14.25" x14ac:dyDescent="0.2">
      <c r="A62" s="141" t="s">
        <v>161</v>
      </c>
      <c r="B62" s="126">
        <v>390240</v>
      </c>
      <c r="C62" s="126">
        <v>26400</v>
      </c>
      <c r="D62" s="126">
        <f>B62+C62</f>
        <v>416640</v>
      </c>
      <c r="E62" s="177">
        <f>D62*0.0833</f>
        <v>34706.112000000001</v>
      </c>
      <c r="F62" s="177">
        <f>E62*0.01</f>
        <v>347.06112000000002</v>
      </c>
      <c r="G62" s="177">
        <f>D62*0.0833</f>
        <v>34706.112000000001</v>
      </c>
      <c r="H62" s="177">
        <f>B62*0.0417</f>
        <v>16273.008</v>
      </c>
      <c r="I62" s="177">
        <f>B62*0.09</f>
        <v>35121.599999999999</v>
      </c>
      <c r="J62" s="177">
        <f>B62*0.1013</f>
        <v>39531.311999999998</v>
      </c>
      <c r="K62" s="177">
        <f>B62*0.08</f>
        <v>31219.200000000001</v>
      </c>
      <c r="L62" s="177">
        <f>B62*0.01</f>
        <v>3902.4</v>
      </c>
      <c r="M62" s="177">
        <f>D62+E62+F62+G62+H62+I62+J62+K62+L62</f>
        <v>612446.80512000003</v>
      </c>
      <c r="N62" s="177">
        <f>M62*12</f>
        <v>7349361.6614399999</v>
      </c>
    </row>
    <row r="63" spans="1:14" ht="14.25" x14ac:dyDescent="0.2">
      <c r="A63" s="141" t="s">
        <v>116</v>
      </c>
      <c r="B63" s="126">
        <v>260160</v>
      </c>
      <c r="C63" s="126">
        <v>26400</v>
      </c>
      <c r="D63" s="126">
        <f>B63+C63</f>
        <v>286560</v>
      </c>
      <c r="E63" s="177">
        <f>D63*0.0833</f>
        <v>23870.448</v>
      </c>
      <c r="F63" s="177">
        <f>E63*0.01</f>
        <v>238.70448000000002</v>
      </c>
      <c r="G63" s="177">
        <f>D63*0.0833</f>
        <v>23870.448</v>
      </c>
      <c r="H63" s="177">
        <f>B63*0.0417</f>
        <v>10848.672</v>
      </c>
      <c r="I63" s="177">
        <f>B63*0.09</f>
        <v>23414.399999999998</v>
      </c>
      <c r="J63" s="177">
        <f>B63*0.1013</f>
        <v>26354.207999999999</v>
      </c>
      <c r="K63" s="177">
        <f>B63*0.08</f>
        <v>20812.8</v>
      </c>
      <c r="L63" s="177">
        <f>B63*0.01</f>
        <v>2601.6</v>
      </c>
      <c r="M63" s="177">
        <f>D63+E63+F63+G63+H63+I63+J63+K63+L63</f>
        <v>418571.28047999996</v>
      </c>
      <c r="N63" s="177">
        <f>M63*12</f>
        <v>5022855.3657599995</v>
      </c>
    </row>
    <row r="64" spans="1:14" ht="14.25" x14ac:dyDescent="0.2">
      <c r="A64" s="178" t="s">
        <v>8</v>
      </c>
      <c r="B64" s="179">
        <f t="shared" ref="B64:N64" si="1">SUM(B62:B63)</f>
        <v>650400</v>
      </c>
      <c r="C64" s="179">
        <f t="shared" si="1"/>
        <v>52800</v>
      </c>
      <c r="D64" s="179">
        <f t="shared" si="1"/>
        <v>703200</v>
      </c>
      <c r="E64" s="179">
        <f t="shared" si="1"/>
        <v>58576.56</v>
      </c>
      <c r="F64" s="179">
        <f t="shared" si="1"/>
        <v>585.76560000000006</v>
      </c>
      <c r="G64" s="179">
        <f t="shared" si="1"/>
        <v>58576.56</v>
      </c>
      <c r="H64" s="179">
        <f t="shared" si="1"/>
        <v>27121.68</v>
      </c>
      <c r="I64" s="179">
        <f t="shared" si="1"/>
        <v>58536</v>
      </c>
      <c r="J64" s="179">
        <f t="shared" si="1"/>
        <v>65885.51999999999</v>
      </c>
      <c r="K64" s="179">
        <f t="shared" si="1"/>
        <v>52032</v>
      </c>
      <c r="L64" s="179">
        <f t="shared" si="1"/>
        <v>6504</v>
      </c>
      <c r="M64" s="179">
        <f t="shared" si="1"/>
        <v>1031018.0856</v>
      </c>
      <c r="N64" s="179">
        <f t="shared" si="1"/>
        <v>12372217.027199998</v>
      </c>
    </row>
    <row r="65" spans="1:19" x14ac:dyDescent="0.2">
      <c r="E65" s="16"/>
    </row>
    <row r="66" spans="1:19" ht="20.25" x14ac:dyDescent="0.3">
      <c r="A66" s="521" t="s">
        <v>162</v>
      </c>
      <c r="B66" s="521"/>
      <c r="C66" s="521"/>
      <c r="D66" s="521"/>
      <c r="E66" s="58"/>
      <c r="F66" s="58"/>
      <c r="G66" s="58"/>
      <c r="H66" s="58"/>
      <c r="I66" s="58"/>
      <c r="J66" s="58"/>
      <c r="K66" s="58"/>
      <c r="L66" s="58"/>
      <c r="M66" s="58"/>
      <c r="N66" s="58"/>
      <c r="O66" s="38"/>
      <c r="P66" s="38"/>
    </row>
    <row r="67" spans="1:19" ht="15" x14ac:dyDescent="0.2">
      <c r="A67" s="520" t="s">
        <v>118</v>
      </c>
      <c r="B67" s="522" t="s">
        <v>135</v>
      </c>
      <c r="C67" s="522"/>
      <c r="D67" s="522"/>
      <c r="E67" s="84"/>
      <c r="F67" s="85"/>
      <c r="G67" s="85"/>
      <c r="H67" s="84"/>
      <c r="I67" s="85"/>
      <c r="J67" s="85"/>
      <c r="K67" s="84"/>
      <c r="L67" s="85"/>
      <c r="M67" s="85"/>
      <c r="N67" s="84"/>
      <c r="O67" s="85"/>
      <c r="P67" s="85"/>
      <c r="Q67" s="77"/>
      <c r="R67" s="77"/>
      <c r="S67" s="77"/>
    </row>
    <row r="68" spans="1:19" x14ac:dyDescent="0.2">
      <c r="A68" s="520"/>
      <c r="B68" s="170" t="s">
        <v>140</v>
      </c>
      <c r="C68" s="170" t="s">
        <v>141</v>
      </c>
      <c r="D68" s="170" t="s">
        <v>142</v>
      </c>
      <c r="E68" s="86"/>
      <c r="F68" s="86"/>
      <c r="G68" s="87"/>
      <c r="H68" s="87"/>
      <c r="I68" s="86"/>
      <c r="J68" s="87"/>
      <c r="K68" s="87"/>
      <c r="L68" s="86"/>
      <c r="M68" s="87"/>
      <c r="N68" s="87"/>
      <c r="O68" s="86"/>
      <c r="P68" s="87"/>
      <c r="Q68" s="77"/>
      <c r="R68" s="77"/>
      <c r="S68" s="77"/>
    </row>
    <row r="69" spans="1:19" x14ac:dyDescent="0.2">
      <c r="A69" s="35" t="s">
        <v>119</v>
      </c>
      <c r="B69" s="35">
        <v>3</v>
      </c>
      <c r="C69" s="34">
        <v>26000</v>
      </c>
      <c r="D69" s="34"/>
      <c r="E69" s="35"/>
      <c r="F69" s="34"/>
      <c r="G69" s="34"/>
      <c r="H69" s="35"/>
      <c r="I69" s="34"/>
      <c r="J69" s="34"/>
      <c r="K69" s="35"/>
      <c r="L69" s="34"/>
      <c r="M69" s="34"/>
      <c r="N69" s="35"/>
      <c r="O69" s="34"/>
      <c r="P69" s="34"/>
      <c r="Q69" s="77"/>
      <c r="R69" s="77"/>
      <c r="S69" s="77"/>
    </row>
    <row r="70" spans="1:19" x14ac:dyDescent="0.2">
      <c r="A70" s="35" t="s">
        <v>122</v>
      </c>
      <c r="B70" s="35">
        <v>10</v>
      </c>
      <c r="C70" s="34">
        <v>2000</v>
      </c>
      <c r="D70" s="34"/>
      <c r="E70" s="35"/>
      <c r="F70" s="34"/>
      <c r="G70" s="34"/>
      <c r="H70" s="35"/>
      <c r="I70" s="34"/>
      <c r="J70" s="34"/>
      <c r="K70" s="35"/>
      <c r="L70" s="34"/>
      <c r="M70" s="34"/>
      <c r="N70" s="35"/>
      <c r="O70" s="34"/>
      <c r="P70" s="34"/>
      <c r="Q70" s="77"/>
      <c r="R70" s="77"/>
      <c r="S70" s="77"/>
    </row>
    <row r="71" spans="1:19" x14ac:dyDescent="0.2">
      <c r="A71" s="35" t="s">
        <v>120</v>
      </c>
      <c r="B71" s="35">
        <v>10</v>
      </c>
      <c r="C71" s="34">
        <v>1200</v>
      </c>
      <c r="D71" s="34"/>
      <c r="E71" s="35"/>
      <c r="F71" s="34"/>
      <c r="G71" s="34"/>
      <c r="H71" s="35"/>
      <c r="I71" s="34"/>
      <c r="J71" s="34"/>
      <c r="K71" s="35"/>
      <c r="L71" s="34"/>
      <c r="M71" s="34"/>
      <c r="N71" s="35"/>
      <c r="O71" s="34"/>
      <c r="P71" s="34"/>
      <c r="Q71" s="77"/>
      <c r="R71" s="77"/>
      <c r="S71" s="77"/>
    </row>
    <row r="72" spans="1:19" x14ac:dyDescent="0.2">
      <c r="A72" s="35" t="s">
        <v>163</v>
      </c>
      <c r="B72" s="35">
        <v>3</v>
      </c>
      <c r="C72" s="34">
        <v>35000</v>
      </c>
      <c r="D72" s="34"/>
      <c r="E72" s="35"/>
      <c r="F72" s="34"/>
      <c r="G72" s="34"/>
      <c r="H72" s="35"/>
      <c r="I72" s="34"/>
      <c r="J72" s="34"/>
      <c r="K72" s="35"/>
      <c r="L72" s="34"/>
      <c r="M72" s="34"/>
      <c r="N72" s="35"/>
      <c r="O72" s="34"/>
      <c r="P72" s="34"/>
      <c r="Q72" s="77"/>
      <c r="R72" s="77"/>
      <c r="S72" s="77"/>
    </row>
    <row r="73" spans="1:19" x14ac:dyDescent="0.2">
      <c r="A73" s="35" t="s">
        <v>164</v>
      </c>
      <c r="B73" s="35">
        <v>3</v>
      </c>
      <c r="C73" s="34">
        <v>40000</v>
      </c>
      <c r="D73" s="34"/>
      <c r="E73" s="35"/>
      <c r="F73" s="34"/>
      <c r="G73" s="34"/>
      <c r="H73" s="35"/>
      <c r="I73" s="34"/>
      <c r="J73" s="34"/>
      <c r="K73" s="35"/>
      <c r="L73" s="34"/>
      <c r="M73" s="34"/>
      <c r="N73" s="35"/>
      <c r="O73" s="34"/>
      <c r="P73" s="34"/>
      <c r="Q73" s="77"/>
      <c r="R73" s="77"/>
      <c r="S73" s="77"/>
    </row>
    <row r="74" spans="1:19" x14ac:dyDescent="0.2">
      <c r="A74" s="35" t="s">
        <v>121</v>
      </c>
      <c r="B74" s="35">
        <v>3</v>
      </c>
      <c r="C74" s="34">
        <v>18500</v>
      </c>
      <c r="D74" s="34"/>
      <c r="E74" s="35"/>
      <c r="F74" s="34"/>
      <c r="G74" s="34"/>
      <c r="H74" s="35"/>
      <c r="I74" s="34"/>
      <c r="J74" s="34"/>
      <c r="K74" s="35"/>
      <c r="L74" s="34"/>
      <c r="M74" s="34"/>
      <c r="N74" s="35"/>
      <c r="O74" s="34"/>
      <c r="P74" s="34"/>
      <c r="Q74" s="77"/>
      <c r="R74" s="77"/>
      <c r="S74" s="77"/>
    </row>
    <row r="75" spans="1:19" x14ac:dyDescent="0.2">
      <c r="A75" s="113" t="s">
        <v>144</v>
      </c>
      <c r="B75" s="113"/>
      <c r="C75" s="46"/>
      <c r="D75" s="46">
        <f>SUM(D69:D74)</f>
        <v>0</v>
      </c>
      <c r="E75" s="34"/>
      <c r="F75" s="34"/>
      <c r="G75" s="34"/>
      <c r="H75" s="34"/>
      <c r="I75" s="34"/>
      <c r="J75" s="34"/>
      <c r="K75" s="34"/>
      <c r="L75" s="34"/>
      <c r="M75" s="34"/>
      <c r="N75" s="34"/>
      <c r="O75" s="34"/>
      <c r="P75" s="34"/>
      <c r="Q75" s="77"/>
      <c r="R75" s="77"/>
      <c r="S75" s="77"/>
    </row>
    <row r="78" spans="1:19" ht="20.25" x14ac:dyDescent="0.3">
      <c r="A78" s="531" t="s">
        <v>182</v>
      </c>
      <c r="B78" s="531"/>
      <c r="C78" s="531"/>
      <c r="D78" s="531"/>
      <c r="E78" s="531"/>
      <c r="F78" s="531"/>
      <c r="G78" s="531"/>
      <c r="H78" s="531"/>
      <c r="I78" s="531"/>
      <c r="J78" s="531"/>
      <c r="K78" s="531"/>
      <c r="L78" s="531"/>
      <c r="M78" s="531"/>
      <c r="N78" s="531"/>
    </row>
    <row r="79" spans="1:19" ht="45" x14ac:dyDescent="0.2">
      <c r="A79" s="111" t="s">
        <v>422</v>
      </c>
      <c r="B79" s="111" t="s">
        <v>423</v>
      </c>
      <c r="C79" s="111" t="s">
        <v>424</v>
      </c>
      <c r="D79" s="111" t="s">
        <v>425</v>
      </c>
      <c r="E79" s="110" t="s">
        <v>100</v>
      </c>
      <c r="F79" s="111" t="s">
        <v>103</v>
      </c>
      <c r="G79" s="111" t="s">
        <v>101</v>
      </c>
      <c r="H79" s="111" t="s">
        <v>102</v>
      </c>
      <c r="I79" s="111" t="s">
        <v>426</v>
      </c>
      <c r="J79" s="111" t="s">
        <v>109</v>
      </c>
      <c r="K79" s="111" t="s">
        <v>110</v>
      </c>
      <c r="L79" s="111" t="s">
        <v>427</v>
      </c>
      <c r="M79" s="111" t="s">
        <v>428</v>
      </c>
      <c r="N79" s="111" t="s">
        <v>429</v>
      </c>
    </row>
    <row r="80" spans="1:19" ht="15" x14ac:dyDescent="0.2">
      <c r="A80" s="174" t="s">
        <v>421</v>
      </c>
      <c r="B80" s="458"/>
      <c r="C80" s="458"/>
      <c r="D80" s="458"/>
      <c r="E80" s="175">
        <f>Hoja1!B9</f>
        <v>8.3299999999999999E-2</v>
      </c>
      <c r="F80" s="176">
        <f>Hoja1!B12</f>
        <v>0.01</v>
      </c>
      <c r="G80" s="156">
        <f>Hoja1!B10</f>
        <v>8.3299999999999999E-2</v>
      </c>
      <c r="H80" s="155">
        <f>Hoja1!B11</f>
        <v>4.1700000000000001E-2</v>
      </c>
      <c r="I80" s="176">
        <f>Hoja1!B18</f>
        <v>0.09</v>
      </c>
      <c r="J80" s="156">
        <f>Hoja1!B20</f>
        <v>0.1013</v>
      </c>
      <c r="K80" s="176">
        <f>Hoja1!B21</f>
        <v>0.09</v>
      </c>
      <c r="L80" s="176">
        <f>Hoja1!B22</f>
        <v>0.01</v>
      </c>
      <c r="M80" s="458"/>
      <c r="N80" s="458"/>
    </row>
    <row r="81" spans="1:14" ht="15" x14ac:dyDescent="0.2">
      <c r="A81" s="194" t="s">
        <v>123</v>
      </c>
      <c r="B81" s="459">
        <v>550000</v>
      </c>
      <c r="C81" s="459"/>
      <c r="D81" s="459">
        <f>B81+C81</f>
        <v>550000</v>
      </c>
      <c r="E81" s="459">
        <f>+D81*E80</f>
        <v>45815</v>
      </c>
      <c r="F81" s="459">
        <f>+E81*F80</f>
        <v>458.15000000000003</v>
      </c>
      <c r="G81" s="459">
        <f>+D81*G80</f>
        <v>45815</v>
      </c>
      <c r="H81" s="459">
        <f>+B81*H80</f>
        <v>22935</v>
      </c>
      <c r="I81" s="459">
        <f>+B81*I80</f>
        <v>49500</v>
      </c>
      <c r="J81" s="459">
        <f>+B81*J80</f>
        <v>55715</v>
      </c>
      <c r="K81" s="459">
        <f>+B81*K80</f>
        <v>49500</v>
      </c>
      <c r="L81" s="459">
        <f>+B81*L80</f>
        <v>5500</v>
      </c>
      <c r="M81" s="459">
        <f>SUM(D81:L81)</f>
        <v>825238.15</v>
      </c>
      <c r="N81" s="459">
        <f>M81*12</f>
        <v>9902857.8000000007</v>
      </c>
    </row>
    <row r="82" spans="1:14" x14ac:dyDescent="0.2">
      <c r="A82" s="54"/>
      <c r="B82" s="55"/>
      <c r="C82" s="38"/>
      <c r="D82" s="38"/>
      <c r="E82" s="42"/>
      <c r="F82" s="42"/>
      <c r="G82" s="42"/>
      <c r="H82" s="42"/>
      <c r="I82" s="42"/>
      <c r="J82" s="55"/>
      <c r="K82" s="55"/>
      <c r="L82" s="55"/>
      <c r="M82" s="55"/>
      <c r="N82" s="55"/>
    </row>
    <row r="83" spans="1:14" ht="18" x14ac:dyDescent="0.25">
      <c r="A83" s="185" t="s">
        <v>183</v>
      </c>
      <c r="B83" s="185"/>
      <c r="C83" s="38"/>
      <c r="D83" s="61"/>
      <c r="E83" s="61"/>
      <c r="F83" s="61"/>
      <c r="G83" s="61"/>
      <c r="H83" s="61"/>
      <c r="I83" s="61"/>
      <c r="J83" s="38"/>
      <c r="K83" s="38"/>
      <c r="L83" s="38"/>
      <c r="M83" s="38"/>
      <c r="N83" s="38"/>
    </row>
    <row r="84" spans="1:14" x14ac:dyDescent="0.2">
      <c r="A84" s="187" t="s">
        <v>177</v>
      </c>
      <c r="B84" s="184">
        <v>0.02</v>
      </c>
      <c r="C84" s="38"/>
      <c r="D84" s="35"/>
      <c r="E84" s="87"/>
      <c r="F84" s="86"/>
      <c r="G84" s="86"/>
      <c r="H84" s="86"/>
      <c r="I84" s="86"/>
      <c r="J84" s="38"/>
      <c r="K84" s="38"/>
      <c r="L84" s="38"/>
      <c r="M84" s="38"/>
      <c r="N84" s="38"/>
    </row>
    <row r="85" spans="1:14" ht="15" x14ac:dyDescent="0.2">
      <c r="A85" s="389">
        <v>1</v>
      </c>
      <c r="B85" s="460"/>
      <c r="C85" s="220"/>
      <c r="D85" s="88"/>
      <c r="E85" s="89"/>
      <c r="F85" s="89"/>
      <c r="G85" s="89"/>
      <c r="H85" s="89"/>
      <c r="I85" s="89"/>
    </row>
    <row r="86" spans="1:14" ht="15" x14ac:dyDescent="0.2">
      <c r="A86" s="389">
        <v>2</v>
      </c>
      <c r="B86" s="460"/>
      <c r="C86" s="220"/>
      <c r="D86" s="77"/>
      <c r="E86" s="89"/>
      <c r="F86" s="89"/>
      <c r="G86" s="89"/>
      <c r="H86" s="89"/>
      <c r="I86" s="89"/>
    </row>
    <row r="87" spans="1:14" ht="15" x14ac:dyDescent="0.2">
      <c r="A87" s="389">
        <v>3</v>
      </c>
      <c r="B87" s="460"/>
      <c r="C87" s="220"/>
    </row>
    <row r="88" spans="1:14" ht="15" x14ac:dyDescent="0.2">
      <c r="A88" s="389">
        <v>4</v>
      </c>
      <c r="B88" s="460"/>
      <c r="C88" s="220"/>
    </row>
    <row r="89" spans="1:14" ht="15" x14ac:dyDescent="0.2">
      <c r="A89" s="448">
        <v>5</v>
      </c>
      <c r="B89" s="461"/>
      <c r="C89" s="220"/>
    </row>
    <row r="91" spans="1:14" ht="20.25" x14ac:dyDescent="0.3">
      <c r="A91" s="545" t="s">
        <v>184</v>
      </c>
      <c r="B91" s="545"/>
      <c r="C91" s="545"/>
      <c r="D91" s="545"/>
      <c r="E91" s="58"/>
      <c r="F91" s="58"/>
      <c r="G91" s="58"/>
      <c r="H91" s="58"/>
      <c r="I91" s="58"/>
      <c r="J91" s="58"/>
      <c r="K91" s="58"/>
      <c r="L91" s="58"/>
      <c r="M91" s="58"/>
      <c r="N91" s="58"/>
    </row>
    <row r="92" spans="1:14" ht="15" x14ac:dyDescent="0.2">
      <c r="A92" s="541" t="s">
        <v>118</v>
      </c>
      <c r="B92" s="522" t="s">
        <v>135</v>
      </c>
      <c r="C92" s="522"/>
      <c r="D92" s="522"/>
      <c r="E92" s="84"/>
      <c r="F92" s="85"/>
      <c r="G92" s="85"/>
      <c r="H92" s="84"/>
      <c r="I92" s="85"/>
      <c r="J92" s="85"/>
      <c r="K92" s="84"/>
      <c r="L92" s="85"/>
      <c r="M92" s="85"/>
      <c r="N92" s="84"/>
    </row>
    <row r="93" spans="1:14" ht="30" x14ac:dyDescent="0.2">
      <c r="A93" s="541"/>
      <c r="B93" s="458" t="s">
        <v>140</v>
      </c>
      <c r="C93" s="458" t="s">
        <v>141</v>
      </c>
      <c r="D93" s="458" t="s">
        <v>142</v>
      </c>
      <c r="E93" s="86"/>
      <c r="F93" s="86"/>
      <c r="G93" s="87"/>
      <c r="H93" s="87"/>
      <c r="I93" s="86"/>
      <c r="J93" s="87"/>
      <c r="K93" s="87"/>
      <c r="L93" s="86"/>
      <c r="M93" s="87"/>
      <c r="N93" s="87"/>
    </row>
    <row r="94" spans="1:14" ht="15" x14ac:dyDescent="0.2">
      <c r="A94" s="190" t="s">
        <v>119</v>
      </c>
      <c r="B94" s="190">
        <v>3</v>
      </c>
      <c r="C94" s="192">
        <v>26000</v>
      </c>
      <c r="D94" s="192"/>
      <c r="E94" s="34"/>
      <c r="F94" s="34"/>
      <c r="G94" s="34"/>
      <c r="H94" s="34"/>
      <c r="I94" s="34"/>
      <c r="J94" s="34"/>
      <c r="K94" s="34"/>
      <c r="L94" s="34"/>
      <c r="M94" s="34"/>
      <c r="N94" s="34"/>
    </row>
    <row r="95" spans="1:14" ht="15" x14ac:dyDescent="0.2">
      <c r="A95" s="190" t="s">
        <v>121</v>
      </c>
      <c r="B95" s="190">
        <v>3</v>
      </c>
      <c r="C95" s="192">
        <v>18500</v>
      </c>
      <c r="D95" s="192"/>
      <c r="E95" s="34"/>
      <c r="F95" s="34"/>
      <c r="G95" s="34"/>
      <c r="H95" s="34"/>
      <c r="I95" s="34"/>
      <c r="J95" s="34"/>
      <c r="K95" s="34"/>
      <c r="L95" s="34"/>
      <c r="M95" s="34"/>
      <c r="N95" s="34"/>
    </row>
    <row r="96" spans="1:14" ht="15" x14ac:dyDescent="0.2">
      <c r="A96" s="194" t="s">
        <v>144</v>
      </c>
      <c r="B96" s="194"/>
      <c r="C96" s="195"/>
      <c r="D96" s="195">
        <f>SUM(D94:D95)</f>
        <v>0</v>
      </c>
      <c r="E96" s="34"/>
      <c r="F96" s="34"/>
      <c r="G96" s="34"/>
      <c r="H96" s="34"/>
      <c r="I96" s="34"/>
      <c r="J96" s="34"/>
      <c r="K96" s="34"/>
      <c r="L96" s="34"/>
      <c r="M96" s="34"/>
      <c r="N96" s="34"/>
    </row>
    <row r="97" spans="1:16" x14ac:dyDescent="0.2">
      <c r="A97" s="38"/>
      <c r="B97" s="38"/>
      <c r="C97" s="38"/>
      <c r="D97" s="38"/>
      <c r="E97" s="38"/>
      <c r="F97" s="38"/>
      <c r="G97" s="38"/>
      <c r="H97" s="38"/>
      <c r="I97" s="38"/>
      <c r="J97" s="38"/>
      <c r="K97" s="38"/>
      <c r="L97" s="38"/>
      <c r="M97" s="38"/>
      <c r="N97" s="38"/>
    </row>
    <row r="98" spans="1:16" ht="18" x14ac:dyDescent="0.25">
      <c r="A98" s="513" t="s">
        <v>185</v>
      </c>
      <c r="B98" s="513"/>
      <c r="C98" s="513"/>
      <c r="D98" s="513"/>
      <c r="E98" s="35"/>
      <c r="F98" s="35"/>
      <c r="G98" s="35"/>
      <c r="H98" s="35"/>
      <c r="I98" s="35"/>
      <c r="J98" s="35"/>
      <c r="K98" s="35"/>
      <c r="L98" s="35"/>
      <c r="M98" s="35"/>
      <c r="N98" s="35"/>
    </row>
    <row r="99" spans="1:16" x14ac:dyDescent="0.2">
      <c r="A99" s="543" t="s">
        <v>131</v>
      </c>
      <c r="B99" s="544" t="s">
        <v>186</v>
      </c>
      <c r="C99" s="544"/>
      <c r="D99" s="544"/>
      <c r="E99" s="90"/>
      <c r="F99" s="91"/>
      <c r="G99" s="91"/>
      <c r="H99" s="90"/>
      <c r="I99" s="91"/>
      <c r="J99" s="91"/>
      <c r="K99" s="90"/>
      <c r="L99" s="91"/>
      <c r="M99" s="91"/>
      <c r="N99" s="90"/>
    </row>
    <row r="100" spans="1:16" x14ac:dyDescent="0.2">
      <c r="A100" s="543"/>
      <c r="B100" s="181" t="s">
        <v>9</v>
      </c>
      <c r="C100" s="181" t="s">
        <v>62</v>
      </c>
      <c r="D100" s="181" t="s">
        <v>151</v>
      </c>
      <c r="E100" s="92"/>
      <c r="F100" s="93"/>
      <c r="G100" s="93"/>
      <c r="H100" s="92"/>
      <c r="I100" s="93"/>
      <c r="J100" s="93"/>
      <c r="K100" s="92"/>
      <c r="L100" s="93"/>
      <c r="M100" s="93"/>
      <c r="N100" s="92"/>
    </row>
    <row r="101" spans="1:16" ht="15" x14ac:dyDescent="0.2">
      <c r="A101" s="462" t="s">
        <v>132</v>
      </c>
      <c r="B101" s="463">
        <v>170000</v>
      </c>
      <c r="C101" s="463">
        <v>5</v>
      </c>
      <c r="D101" s="463"/>
      <c r="E101" s="94"/>
      <c r="F101" s="94"/>
      <c r="G101" s="94"/>
      <c r="H101" s="94"/>
      <c r="I101" s="94"/>
      <c r="J101" s="94"/>
      <c r="K101" s="94"/>
      <c r="L101" s="94"/>
      <c r="M101" s="94"/>
      <c r="N101" s="94"/>
    </row>
    <row r="102" spans="1:16" ht="15" x14ac:dyDescent="0.2">
      <c r="A102" s="462" t="s">
        <v>187</v>
      </c>
      <c r="B102" s="463">
        <v>350000</v>
      </c>
      <c r="C102" s="463">
        <v>3</v>
      </c>
      <c r="D102" s="463"/>
      <c r="E102" s="94"/>
      <c r="F102" s="94"/>
      <c r="G102" s="94"/>
      <c r="H102" s="94"/>
      <c r="I102" s="94"/>
      <c r="J102" s="94"/>
      <c r="K102" s="94"/>
      <c r="L102" s="94"/>
      <c r="M102" s="94"/>
      <c r="N102" s="94"/>
    </row>
    <row r="103" spans="1:16" ht="15" x14ac:dyDescent="0.2">
      <c r="A103" s="462" t="s">
        <v>133</v>
      </c>
      <c r="B103" s="463">
        <v>350000</v>
      </c>
      <c r="C103" s="463">
        <v>3</v>
      </c>
      <c r="D103" s="463"/>
      <c r="E103" s="94"/>
      <c r="F103" s="94"/>
      <c r="G103" s="94"/>
      <c r="H103" s="94"/>
      <c r="I103" s="94"/>
      <c r="J103" s="94"/>
      <c r="K103" s="94"/>
      <c r="L103" s="94"/>
      <c r="M103" s="94"/>
      <c r="N103" s="94"/>
    </row>
    <row r="104" spans="1:16" ht="15" x14ac:dyDescent="0.2">
      <c r="A104" s="464" t="s">
        <v>82</v>
      </c>
      <c r="B104" s="450"/>
      <c r="C104" s="450"/>
      <c r="D104" s="465">
        <f>SUM(D101:D103)</f>
        <v>0</v>
      </c>
      <c r="E104" s="77"/>
      <c r="F104" s="77"/>
      <c r="G104" s="94"/>
      <c r="H104" s="77"/>
      <c r="I104" s="77"/>
      <c r="J104" s="94"/>
      <c r="K104" s="77"/>
      <c r="L104" s="77"/>
      <c r="M104" s="94"/>
      <c r="N104" s="77"/>
    </row>
    <row r="107" spans="1:16" ht="20.25" x14ac:dyDescent="0.3">
      <c r="A107" s="530" t="s">
        <v>196</v>
      </c>
      <c r="B107" s="530"/>
      <c r="C107" s="530"/>
      <c r="D107" s="530"/>
      <c r="E107" s="530"/>
      <c r="F107" s="530"/>
      <c r="G107" s="530"/>
      <c r="H107" s="530"/>
      <c r="I107" s="530"/>
      <c r="J107" s="530"/>
      <c r="K107" s="530"/>
      <c r="L107" s="530"/>
      <c r="M107" s="530"/>
      <c r="N107" s="530"/>
      <c r="O107" s="530"/>
      <c r="P107" s="530"/>
    </row>
    <row r="108" spans="1:16" ht="15" x14ac:dyDescent="0.2">
      <c r="A108" s="541" t="s">
        <v>454</v>
      </c>
      <c r="B108" s="522" t="s">
        <v>436</v>
      </c>
      <c r="C108" s="522"/>
      <c r="D108" s="522"/>
      <c r="E108" s="542" t="s">
        <v>437</v>
      </c>
      <c r="F108" s="542"/>
      <c r="G108" s="542"/>
      <c r="H108" s="522" t="s">
        <v>438</v>
      </c>
      <c r="I108" s="522"/>
      <c r="J108" s="522"/>
      <c r="K108" s="542" t="s">
        <v>439</v>
      </c>
      <c r="L108" s="542"/>
      <c r="M108" s="542"/>
      <c r="N108" s="522" t="s">
        <v>440</v>
      </c>
      <c r="O108" s="522"/>
      <c r="P108" s="522"/>
    </row>
    <row r="109" spans="1:16" ht="30" x14ac:dyDescent="0.2">
      <c r="A109" s="541"/>
      <c r="B109" s="111" t="s">
        <v>140</v>
      </c>
      <c r="C109" s="111" t="s">
        <v>197</v>
      </c>
      <c r="D109" s="111" t="s">
        <v>143</v>
      </c>
      <c r="E109" s="111" t="s">
        <v>140</v>
      </c>
      <c r="F109" s="200" t="s">
        <v>197</v>
      </c>
      <c r="G109" s="111" t="s">
        <v>143</v>
      </c>
      <c r="H109" s="111" t="s">
        <v>140</v>
      </c>
      <c r="I109" s="200" t="s">
        <v>197</v>
      </c>
      <c r="J109" s="111" t="s">
        <v>143</v>
      </c>
      <c r="K109" s="111" t="s">
        <v>140</v>
      </c>
      <c r="L109" s="200" t="s">
        <v>197</v>
      </c>
      <c r="M109" s="111" t="s">
        <v>143</v>
      </c>
      <c r="N109" s="111" t="s">
        <v>140</v>
      </c>
      <c r="O109" s="200" t="s">
        <v>197</v>
      </c>
      <c r="P109" s="111" t="s">
        <v>143</v>
      </c>
    </row>
    <row r="110" spans="1:16" ht="15.75" x14ac:dyDescent="0.2">
      <c r="A110" s="201" t="s">
        <v>420</v>
      </c>
      <c r="B110" s="170"/>
      <c r="C110" s="170"/>
      <c r="D110" s="170"/>
      <c r="E110" s="170"/>
      <c r="F110" s="202">
        <v>0.1245</v>
      </c>
      <c r="G110" s="170"/>
      <c r="H110" s="170"/>
      <c r="I110" s="202">
        <v>0.1084</v>
      </c>
      <c r="J110" s="170"/>
      <c r="K110" s="170"/>
      <c r="L110" s="202">
        <v>7.6100000000000001E-2</v>
      </c>
      <c r="M110" s="170"/>
      <c r="N110" s="170"/>
      <c r="O110" s="203">
        <v>0.06</v>
      </c>
      <c r="P110" s="170"/>
    </row>
    <row r="111" spans="1:16" ht="15" x14ac:dyDescent="0.2">
      <c r="A111" s="190" t="s">
        <v>124</v>
      </c>
      <c r="B111" s="192">
        <v>100</v>
      </c>
      <c r="C111" s="192">
        <v>12000</v>
      </c>
      <c r="D111" s="192">
        <f>B111*C111</f>
        <v>1200000</v>
      </c>
      <c r="E111" s="192">
        <v>100</v>
      </c>
      <c r="F111" s="192">
        <f>+C111*(1+$F$110)</f>
        <v>13494</v>
      </c>
      <c r="G111" s="192">
        <f>E111*F111</f>
        <v>1349400</v>
      </c>
      <c r="H111" s="192"/>
      <c r="I111" s="192"/>
      <c r="J111" s="192"/>
      <c r="K111" s="192"/>
      <c r="L111" s="192"/>
      <c r="M111" s="192"/>
      <c r="N111" s="192"/>
      <c r="O111" s="192"/>
      <c r="P111" s="192"/>
    </row>
    <row r="112" spans="1:16" ht="15" x14ac:dyDescent="0.2">
      <c r="A112" s="190" t="s">
        <v>198</v>
      </c>
      <c r="B112" s="192">
        <v>200</v>
      </c>
      <c r="C112" s="192">
        <v>5000</v>
      </c>
      <c r="D112" s="192">
        <f>B112*C112</f>
        <v>1000000</v>
      </c>
      <c r="E112" s="192"/>
      <c r="F112" s="210">
        <f>+C112*(1+$F$110)</f>
        <v>5622.5</v>
      </c>
      <c r="G112" s="192"/>
      <c r="H112" s="192"/>
      <c r="I112" s="210">
        <f>+F112*(1+$I$110)</f>
        <v>6231.9790000000003</v>
      </c>
      <c r="J112" s="192"/>
      <c r="K112" s="192">
        <v>100</v>
      </c>
      <c r="L112" s="192">
        <f>+I112*(1+$L$110)</f>
        <v>6706.2326019000002</v>
      </c>
      <c r="M112" s="192">
        <f>K112*L112</f>
        <v>670623.26019000006</v>
      </c>
      <c r="N112" s="192">
        <v>80</v>
      </c>
      <c r="O112" s="192">
        <f>+L112*(1+$O$110)</f>
        <v>7108.6065580140003</v>
      </c>
      <c r="P112" s="192">
        <f>N112*O112</f>
        <v>568688.52464111999</v>
      </c>
    </row>
    <row r="113" spans="1:16" ht="15" x14ac:dyDescent="0.2">
      <c r="A113" s="190" t="s">
        <v>199</v>
      </c>
      <c r="B113" s="192">
        <v>150</v>
      </c>
      <c r="C113" s="192">
        <v>8000</v>
      </c>
      <c r="D113" s="192">
        <f>B113*C113</f>
        <v>1200000</v>
      </c>
      <c r="E113" s="192"/>
      <c r="F113" s="210">
        <f>+C113*(1+$F$110)</f>
        <v>8996</v>
      </c>
      <c r="G113" s="192"/>
      <c r="H113" s="192">
        <v>100</v>
      </c>
      <c r="I113" s="192">
        <f>+F113*(1+$I$110)</f>
        <v>9971.1664000000001</v>
      </c>
      <c r="J113" s="192">
        <f>H113*I113</f>
        <v>997116.64</v>
      </c>
      <c r="K113" s="192">
        <v>40</v>
      </c>
      <c r="L113" s="192">
        <f>+I113*(1+$L$110)</f>
        <v>10729.97216304</v>
      </c>
      <c r="M113" s="192">
        <f>K113*L113</f>
        <v>429198.88652160001</v>
      </c>
      <c r="N113" s="192">
        <v>50</v>
      </c>
      <c r="O113" s="192">
        <f>+L113*(1+$O$110)</f>
        <v>11373.770492822401</v>
      </c>
      <c r="P113" s="192">
        <f>N113*O113</f>
        <v>568688.52464112011</v>
      </c>
    </row>
    <row r="114" spans="1:16" ht="15" x14ac:dyDescent="0.2">
      <c r="A114" s="190" t="s">
        <v>125</v>
      </c>
      <c r="B114" s="192"/>
      <c r="C114" s="192">
        <v>800</v>
      </c>
      <c r="D114" s="192">
        <f>B114*C114</f>
        <v>0</v>
      </c>
      <c r="E114" s="192">
        <v>100</v>
      </c>
      <c r="F114" s="192">
        <f>+C114*(1+$F$110)</f>
        <v>899.6</v>
      </c>
      <c r="G114" s="192">
        <f>E114*F114</f>
        <v>89960</v>
      </c>
      <c r="H114" s="192">
        <v>150</v>
      </c>
      <c r="I114" s="192">
        <f>+F114*(1+$I$110)</f>
        <v>997.11664000000007</v>
      </c>
      <c r="J114" s="192">
        <f>H114*I114</f>
        <v>149567.49600000001</v>
      </c>
      <c r="K114" s="192">
        <v>200</v>
      </c>
      <c r="L114" s="192">
        <f>+I114*(1+$L$110)</f>
        <v>1072.9972163040002</v>
      </c>
      <c r="M114" s="192">
        <f>K114*L114</f>
        <v>214599.44326080004</v>
      </c>
      <c r="N114" s="192">
        <v>200</v>
      </c>
      <c r="O114" s="192">
        <f>+L114*(1+$O$110)</f>
        <v>1137.3770492822403</v>
      </c>
      <c r="P114" s="192">
        <f>N114*O114</f>
        <v>227475.40985644804</v>
      </c>
    </row>
    <row r="115" spans="1:16" ht="15.75" x14ac:dyDescent="0.25">
      <c r="A115" s="198" t="s">
        <v>126</v>
      </c>
      <c r="B115" s="192"/>
      <c r="C115" s="192"/>
      <c r="D115" s="192"/>
      <c r="E115" s="192"/>
      <c r="F115" s="192"/>
      <c r="G115" s="192"/>
      <c r="H115" s="192"/>
      <c r="I115" s="192"/>
      <c r="J115" s="192"/>
      <c r="K115" s="192"/>
      <c r="L115" s="192"/>
      <c r="M115" s="192"/>
      <c r="N115" s="192"/>
      <c r="O115" s="192"/>
      <c r="P115" s="192"/>
    </row>
    <row r="116" spans="1:16" ht="15" x14ac:dyDescent="0.2">
      <c r="A116" s="190" t="s">
        <v>127</v>
      </c>
      <c r="B116" s="192">
        <v>300</v>
      </c>
      <c r="C116" s="192">
        <v>595</v>
      </c>
      <c r="D116" s="192">
        <f>B116*C116</f>
        <v>178500</v>
      </c>
      <c r="E116" s="192">
        <v>300</v>
      </c>
      <c r="F116" s="192">
        <f>+C116*(1+$F$110)</f>
        <v>669.07749999999999</v>
      </c>
      <c r="G116" s="192">
        <f>E116*F116</f>
        <v>200723.25</v>
      </c>
      <c r="H116" s="192">
        <v>350</v>
      </c>
      <c r="I116" s="192">
        <f>+F116*(1+$I$110)</f>
        <v>741.605501</v>
      </c>
      <c r="J116" s="192">
        <f>H116*I116</f>
        <v>259561.92535</v>
      </c>
      <c r="K116" s="192">
        <v>350</v>
      </c>
      <c r="L116" s="192">
        <f>+I116*(1+$L$110)</f>
        <v>798.04167962610006</v>
      </c>
      <c r="M116" s="192">
        <f>K116*L116</f>
        <v>279314.58786913502</v>
      </c>
      <c r="N116" s="192">
        <v>350</v>
      </c>
      <c r="O116" s="192">
        <f>+L116*(1+$O$110)</f>
        <v>845.92418040366613</v>
      </c>
      <c r="P116" s="192">
        <f>N116*O116</f>
        <v>296073.46314128314</v>
      </c>
    </row>
    <row r="117" spans="1:16" ht="15" x14ac:dyDescent="0.2">
      <c r="A117" s="190" t="s">
        <v>130</v>
      </c>
      <c r="B117" s="192">
        <v>400</v>
      </c>
      <c r="C117" s="192">
        <v>420</v>
      </c>
      <c r="D117" s="192">
        <f>B117*C117</f>
        <v>168000</v>
      </c>
      <c r="E117" s="192">
        <v>500</v>
      </c>
      <c r="F117" s="192">
        <f>+C117*(1+$F$110)</f>
        <v>472.29</v>
      </c>
      <c r="G117" s="192">
        <f>E117*F117</f>
        <v>236145</v>
      </c>
      <c r="H117" s="192">
        <v>600</v>
      </c>
      <c r="I117" s="192">
        <f>+F117*(1+$I$110)</f>
        <v>523.48623600000008</v>
      </c>
      <c r="J117" s="192">
        <f>H117*I117</f>
        <v>314091.74160000007</v>
      </c>
      <c r="K117" s="192">
        <v>600</v>
      </c>
      <c r="L117" s="192">
        <f>+I117*(1+$L$110)</f>
        <v>563.32353855960014</v>
      </c>
      <c r="M117" s="192">
        <f>K117*L117</f>
        <v>337994.12313576008</v>
      </c>
      <c r="N117" s="192">
        <v>600</v>
      </c>
      <c r="O117" s="192">
        <f>+L117*(1+$O$110)</f>
        <v>597.12295087317614</v>
      </c>
      <c r="P117" s="192">
        <f>N117*O117</f>
        <v>358273.7705239057</v>
      </c>
    </row>
    <row r="118" spans="1:16" ht="15" x14ac:dyDescent="0.2">
      <c r="A118" s="190" t="s">
        <v>128</v>
      </c>
      <c r="B118" s="192">
        <v>500</v>
      </c>
      <c r="C118" s="192">
        <v>280</v>
      </c>
      <c r="D118" s="192">
        <f>B118*C118</f>
        <v>140000</v>
      </c>
      <c r="E118" s="192">
        <v>700</v>
      </c>
      <c r="F118" s="192">
        <f>+C118*(1+$F$110)</f>
        <v>314.86</v>
      </c>
      <c r="G118" s="192">
        <f>E118*F118</f>
        <v>220402</v>
      </c>
      <c r="H118" s="192">
        <v>800</v>
      </c>
      <c r="I118" s="192">
        <f>+F118*(1+$I$110)</f>
        <v>348.99082400000003</v>
      </c>
      <c r="J118" s="192">
        <f>H118*I118</f>
        <v>279192.65920000005</v>
      </c>
      <c r="K118" s="192">
        <v>800</v>
      </c>
      <c r="L118" s="192">
        <f>+I118*(1+$L$110)</f>
        <v>375.54902570640007</v>
      </c>
      <c r="M118" s="192">
        <f>K118*L118</f>
        <v>300439.22056512005</v>
      </c>
      <c r="N118" s="192">
        <v>800</v>
      </c>
      <c r="O118" s="192">
        <f>+L118*(1+$O$110)</f>
        <v>398.08196724878411</v>
      </c>
      <c r="P118" s="192">
        <f>N118*O118</f>
        <v>318465.5737990273</v>
      </c>
    </row>
    <row r="119" spans="1:16" ht="15.75" x14ac:dyDescent="0.25">
      <c r="A119" s="198" t="s">
        <v>200</v>
      </c>
      <c r="B119" s="192"/>
      <c r="C119" s="192"/>
      <c r="D119" s="192"/>
      <c r="E119" s="192"/>
      <c r="F119" s="192"/>
      <c r="G119" s="192"/>
      <c r="H119" s="192"/>
      <c r="I119" s="192"/>
      <c r="J119" s="192"/>
      <c r="K119" s="192"/>
      <c r="L119" s="192"/>
      <c r="M119" s="192"/>
      <c r="N119" s="192"/>
      <c r="O119" s="192"/>
      <c r="P119" s="192"/>
    </row>
    <row r="120" spans="1:16" ht="15" x14ac:dyDescent="0.2">
      <c r="A120" s="190" t="s">
        <v>128</v>
      </c>
      <c r="B120" s="192">
        <v>1000</v>
      </c>
      <c r="C120" s="192">
        <v>280</v>
      </c>
      <c r="D120" s="192">
        <f>B120*C120</f>
        <v>280000</v>
      </c>
      <c r="E120" s="192"/>
      <c r="F120" s="192"/>
      <c r="G120" s="192"/>
      <c r="H120" s="192"/>
      <c r="I120" s="192"/>
      <c r="J120" s="192"/>
      <c r="K120" s="192"/>
      <c r="L120" s="192"/>
      <c r="M120" s="192"/>
      <c r="N120" s="192"/>
      <c r="O120" s="192"/>
      <c r="P120" s="192"/>
    </row>
    <row r="121" spans="1:16" ht="30" x14ac:dyDescent="0.2">
      <c r="A121" s="199" t="s">
        <v>201</v>
      </c>
      <c r="B121" s="192"/>
      <c r="C121" s="192"/>
      <c r="D121" s="192">
        <f>(Hoja4!D8/12)*0.2</f>
        <v>0</v>
      </c>
      <c r="E121" s="192"/>
      <c r="F121" s="192"/>
      <c r="G121" s="192"/>
      <c r="H121" s="192"/>
      <c r="I121" s="192"/>
      <c r="J121" s="192"/>
      <c r="K121" s="192"/>
      <c r="L121" s="192"/>
      <c r="M121" s="192"/>
      <c r="N121" s="192"/>
      <c r="O121" s="192"/>
      <c r="P121" s="192"/>
    </row>
    <row r="122" spans="1:16" ht="15.75" x14ac:dyDescent="0.25">
      <c r="A122" s="198" t="s">
        <v>129</v>
      </c>
      <c r="B122" s="192"/>
      <c r="C122" s="192"/>
      <c r="D122" s="192"/>
      <c r="E122" s="192"/>
      <c r="F122" s="192"/>
      <c r="G122" s="192"/>
      <c r="H122" s="192"/>
      <c r="I122" s="192"/>
      <c r="J122" s="192"/>
      <c r="K122" s="192"/>
      <c r="L122" s="192"/>
      <c r="M122" s="192"/>
      <c r="N122" s="192"/>
      <c r="O122" s="192"/>
      <c r="P122" s="192"/>
    </row>
    <row r="123" spans="1:16" ht="15" x14ac:dyDescent="0.2">
      <c r="A123" s="190" t="s">
        <v>127</v>
      </c>
      <c r="B123" s="192">
        <v>168</v>
      </c>
      <c r="C123" s="192">
        <v>595</v>
      </c>
      <c r="D123" s="192">
        <f>B123*C123</f>
        <v>99960</v>
      </c>
      <c r="E123" s="192">
        <v>204</v>
      </c>
      <c r="F123" s="192">
        <f>+C123*(1+$F$110)</f>
        <v>669.07749999999999</v>
      </c>
      <c r="G123" s="192">
        <f>E123*F123</f>
        <v>136491.81</v>
      </c>
      <c r="H123" s="192">
        <v>264</v>
      </c>
      <c r="I123" s="192">
        <f>+F123*(1+$I$110)</f>
        <v>741.605501</v>
      </c>
      <c r="J123" s="192">
        <f>H123*I123</f>
        <v>195783.85226399999</v>
      </c>
      <c r="K123" s="192">
        <v>312</v>
      </c>
      <c r="L123" s="192">
        <f>+I123*(1+$L$110)</f>
        <v>798.04167962610006</v>
      </c>
      <c r="M123" s="192">
        <f>K123*L123</f>
        <v>248989.00404334322</v>
      </c>
      <c r="N123" s="192">
        <v>372</v>
      </c>
      <c r="O123" s="192">
        <f>+L123*(1+$O$110)</f>
        <v>845.92418040366613</v>
      </c>
      <c r="P123" s="192">
        <f>N123*O123</f>
        <v>314683.7951101638</v>
      </c>
    </row>
    <row r="124" spans="1:16" ht="15" x14ac:dyDescent="0.2">
      <c r="A124" s="190" t="s">
        <v>130</v>
      </c>
      <c r="B124" s="192">
        <v>108</v>
      </c>
      <c r="C124" s="192">
        <v>420</v>
      </c>
      <c r="D124" s="192">
        <f>B124*C124</f>
        <v>45360</v>
      </c>
      <c r="E124" s="192">
        <v>144</v>
      </c>
      <c r="F124" s="192">
        <f>+C124*(1+$F$110)</f>
        <v>472.29</v>
      </c>
      <c r="G124" s="192">
        <f>E124*F124</f>
        <v>68009.760000000009</v>
      </c>
      <c r="H124" s="192">
        <v>180</v>
      </c>
      <c r="I124" s="192">
        <f>+F124*(1+$I$110)</f>
        <v>523.48623600000008</v>
      </c>
      <c r="J124" s="192">
        <f>H124*I124</f>
        <v>94227.522480000014</v>
      </c>
      <c r="K124" s="192">
        <v>228</v>
      </c>
      <c r="L124" s="192">
        <f>+I124*(1+$L$110)</f>
        <v>563.32353855960014</v>
      </c>
      <c r="M124" s="192">
        <f>K124*L124</f>
        <v>128437.76679158883</v>
      </c>
      <c r="N124" s="192">
        <v>264</v>
      </c>
      <c r="O124" s="192">
        <f>+L124*(1+$O$110)</f>
        <v>597.12295087317614</v>
      </c>
      <c r="P124" s="192">
        <f>N124*O124</f>
        <v>157640.45903051851</v>
      </c>
    </row>
    <row r="125" spans="1:16" ht="15" x14ac:dyDescent="0.2">
      <c r="A125" s="190" t="s">
        <v>128</v>
      </c>
      <c r="B125" s="192">
        <v>180</v>
      </c>
      <c r="C125" s="192">
        <v>280</v>
      </c>
      <c r="D125" s="192">
        <f>B125*C125</f>
        <v>50400</v>
      </c>
      <c r="E125" s="192">
        <v>240</v>
      </c>
      <c r="F125" s="192">
        <f>+C125*(1+$F$110)</f>
        <v>314.86</v>
      </c>
      <c r="G125" s="192">
        <f>E125*F125</f>
        <v>75566.400000000009</v>
      </c>
      <c r="H125" s="192">
        <v>300</v>
      </c>
      <c r="I125" s="192">
        <f>+F125*(1+$I$110)</f>
        <v>348.99082400000003</v>
      </c>
      <c r="J125" s="192">
        <f>H125*I125</f>
        <v>104697.24720000001</v>
      </c>
      <c r="K125" s="192">
        <v>372</v>
      </c>
      <c r="L125" s="192">
        <f>+I125*(1+$L$110)</f>
        <v>375.54902570640007</v>
      </c>
      <c r="M125" s="192">
        <f>K125*L125</f>
        <v>139704.23756278082</v>
      </c>
      <c r="N125" s="192">
        <v>432</v>
      </c>
      <c r="O125" s="192">
        <f>+L125*(1+$O$110)</f>
        <v>398.08196724878411</v>
      </c>
      <c r="P125" s="192">
        <f>N125*O125</f>
        <v>171971.40985147475</v>
      </c>
    </row>
    <row r="126" spans="1:16" ht="15.75" x14ac:dyDescent="0.25">
      <c r="A126" s="204" t="s">
        <v>144</v>
      </c>
      <c r="B126" s="195"/>
      <c r="C126" s="195"/>
      <c r="D126" s="195">
        <f>SUM(D111:D125)</f>
        <v>4362220</v>
      </c>
      <c r="E126" s="195"/>
      <c r="F126" s="195"/>
      <c r="G126" s="195">
        <f>SUM(G111:G125)</f>
        <v>2376698.2200000002</v>
      </c>
      <c r="H126" s="195"/>
      <c r="I126" s="195"/>
      <c r="J126" s="195">
        <f>SUM(J111:J125)</f>
        <v>2394239.084094</v>
      </c>
      <c r="K126" s="195"/>
      <c r="L126" s="195"/>
      <c r="M126" s="195">
        <f>SUM(M111:M125)</f>
        <v>2749300.5299401279</v>
      </c>
      <c r="N126" s="195"/>
      <c r="O126" s="195"/>
      <c r="P126" s="195">
        <f>SUM(P111:P125)</f>
        <v>2981960.9305950608</v>
      </c>
    </row>
    <row r="129" spans="1:8" ht="20.25" x14ac:dyDescent="0.3">
      <c r="A129" s="540" t="s">
        <v>165</v>
      </c>
      <c r="B129" s="540"/>
      <c r="C129" s="540"/>
      <c r="D129" s="540"/>
      <c r="E129" s="540"/>
      <c r="F129" s="540"/>
      <c r="G129" s="60"/>
      <c r="H129" s="60"/>
    </row>
    <row r="130" spans="1:8" x14ac:dyDescent="0.2">
      <c r="A130" s="52" t="s">
        <v>166</v>
      </c>
      <c r="B130" t="s">
        <v>167</v>
      </c>
    </row>
    <row r="131" spans="1:8" x14ac:dyDescent="0.2">
      <c r="A131" s="52" t="s">
        <v>168</v>
      </c>
      <c r="B131" t="s">
        <v>169</v>
      </c>
    </row>
    <row r="132" spans="1:8" x14ac:dyDescent="0.2">
      <c r="A132" s="52" t="s">
        <v>171</v>
      </c>
      <c r="B132" s="19">
        <v>12000000</v>
      </c>
    </row>
    <row r="133" spans="1:8" x14ac:dyDescent="0.2">
      <c r="A133" s="22" t="s">
        <v>172</v>
      </c>
      <c r="B133">
        <v>5</v>
      </c>
      <c r="C133" s="216" t="s">
        <v>461</v>
      </c>
    </row>
    <row r="134" spans="1:8" x14ac:dyDescent="0.2">
      <c r="A134" s="22" t="s">
        <v>173</v>
      </c>
      <c r="B134" t="s">
        <v>174</v>
      </c>
    </row>
    <row r="135" spans="1:8" x14ac:dyDescent="0.2">
      <c r="A135" s="53" t="s">
        <v>173</v>
      </c>
      <c r="B135" s="20">
        <v>0.21</v>
      </c>
    </row>
    <row r="137" spans="1:8" x14ac:dyDescent="0.2">
      <c r="A137" t="s">
        <v>175</v>
      </c>
      <c r="B137" s="19"/>
    </row>
    <row r="140" spans="1:8" ht="18" x14ac:dyDescent="0.25">
      <c r="B140" s="539" t="s">
        <v>170</v>
      </c>
      <c r="C140" s="539"/>
      <c r="D140" s="539"/>
      <c r="E140" s="539"/>
      <c r="F140" s="539"/>
    </row>
    <row r="147" spans="2:15" x14ac:dyDescent="0.2">
      <c r="B147" s="538" t="s">
        <v>176</v>
      </c>
      <c r="C147" s="538"/>
      <c r="D147" s="538"/>
      <c r="E147" s="538"/>
      <c r="F147" s="538"/>
    </row>
    <row r="148" spans="2:15" ht="22.5" x14ac:dyDescent="0.2">
      <c r="B148" s="181" t="s">
        <v>177</v>
      </c>
      <c r="C148" s="181" t="s">
        <v>178</v>
      </c>
      <c r="D148" s="181" t="s">
        <v>179</v>
      </c>
      <c r="E148" s="181" t="s">
        <v>180</v>
      </c>
      <c r="F148" s="181" t="s">
        <v>181</v>
      </c>
    </row>
    <row r="149" spans="2:15" x14ac:dyDescent="0.2">
      <c r="B149" s="180">
        <v>0</v>
      </c>
      <c r="C149" s="94"/>
      <c r="D149" s="94"/>
      <c r="E149" s="94"/>
      <c r="F149" s="94"/>
    </row>
    <row r="150" spans="2:15" x14ac:dyDescent="0.2">
      <c r="B150" s="180">
        <v>1</v>
      </c>
      <c r="C150" s="94"/>
      <c r="D150" s="94"/>
      <c r="E150" s="94"/>
      <c r="F150" s="94"/>
    </row>
    <row r="151" spans="2:15" x14ac:dyDescent="0.2">
      <c r="B151" s="180">
        <v>2</v>
      </c>
      <c r="C151" s="94"/>
      <c r="D151" s="94"/>
      <c r="E151" s="94"/>
      <c r="F151" s="94"/>
    </row>
    <row r="152" spans="2:15" x14ac:dyDescent="0.2">
      <c r="B152" s="180">
        <v>3</v>
      </c>
      <c r="C152" s="94"/>
      <c r="D152" s="94"/>
      <c r="E152" s="94"/>
      <c r="F152" s="94"/>
      <c r="O152" s="16"/>
    </row>
    <row r="153" spans="2:15" x14ac:dyDescent="0.2">
      <c r="B153" s="180">
        <v>4</v>
      </c>
      <c r="C153" s="94"/>
      <c r="D153" s="94"/>
      <c r="E153" s="94"/>
      <c r="F153" s="94"/>
      <c r="O153" s="16"/>
    </row>
    <row r="154" spans="2:15" x14ac:dyDescent="0.2">
      <c r="B154" s="182">
        <v>5</v>
      </c>
      <c r="C154" s="183"/>
      <c r="D154" s="183"/>
      <c r="E154" s="183"/>
      <c r="F154" s="183"/>
    </row>
    <row r="162" spans="15:17" x14ac:dyDescent="0.2">
      <c r="O162" s="38"/>
      <c r="P162" s="38"/>
    </row>
    <row r="163" spans="15:17" ht="15" x14ac:dyDescent="0.2">
      <c r="O163" s="85"/>
      <c r="P163" s="85"/>
    </row>
    <row r="164" spans="15:17" x14ac:dyDescent="0.2">
      <c r="O164" s="86"/>
      <c r="P164" s="87"/>
    </row>
    <row r="165" spans="15:17" x14ac:dyDescent="0.2">
      <c r="O165" s="34"/>
      <c r="P165" s="34"/>
    </row>
    <row r="166" spans="15:17" x14ac:dyDescent="0.2">
      <c r="O166" s="34"/>
      <c r="P166" s="34"/>
    </row>
    <row r="167" spans="15:17" x14ac:dyDescent="0.2">
      <c r="O167" s="34"/>
      <c r="P167" s="34"/>
    </row>
    <row r="168" spans="15:17" x14ac:dyDescent="0.2">
      <c r="O168" s="38"/>
      <c r="P168" s="38"/>
    </row>
    <row r="169" spans="15:17" x14ac:dyDescent="0.2">
      <c r="O169" s="35"/>
      <c r="P169" s="35"/>
      <c r="Q169" s="77"/>
    </row>
    <row r="170" spans="15:17" x14ac:dyDescent="0.2">
      <c r="O170" s="91"/>
      <c r="P170" s="91"/>
      <c r="Q170" s="77"/>
    </row>
    <row r="171" spans="15:17" x14ac:dyDescent="0.2">
      <c r="O171" s="93"/>
      <c r="P171" s="93"/>
      <c r="Q171" s="77"/>
    </row>
    <row r="172" spans="15:17" x14ac:dyDescent="0.2">
      <c r="O172" s="94"/>
      <c r="P172" s="94"/>
      <c r="Q172" s="77"/>
    </row>
    <row r="173" spans="15:17" x14ac:dyDescent="0.2">
      <c r="O173" s="94"/>
      <c r="P173" s="94"/>
      <c r="Q173" s="77"/>
    </row>
    <row r="174" spans="15:17" x14ac:dyDescent="0.2">
      <c r="O174" s="94"/>
      <c r="P174" s="94"/>
      <c r="Q174" s="77"/>
    </row>
    <row r="175" spans="15:17" x14ac:dyDescent="0.2">
      <c r="O175" s="77"/>
      <c r="P175" s="94"/>
      <c r="Q175" s="77"/>
    </row>
  </sheetData>
  <mergeCells count="68">
    <mergeCell ref="N108:P108"/>
    <mergeCell ref="A78:N78"/>
    <mergeCell ref="B147:F147"/>
    <mergeCell ref="B140:F140"/>
    <mergeCell ref="A129:F129"/>
    <mergeCell ref="A107:P107"/>
    <mergeCell ref="A108:A109"/>
    <mergeCell ref="B108:D108"/>
    <mergeCell ref="E108:G108"/>
    <mergeCell ref="H108:J108"/>
    <mergeCell ref="K108:M108"/>
    <mergeCell ref="A92:A93"/>
    <mergeCell ref="A99:A100"/>
    <mergeCell ref="B99:D99"/>
    <mergeCell ref="A91:D91"/>
    <mergeCell ref="B92:D92"/>
    <mergeCell ref="A37:B37"/>
    <mergeCell ref="A59:N59"/>
    <mergeCell ref="A21:B21"/>
    <mergeCell ref="A22:B22"/>
    <mergeCell ref="A28:B28"/>
    <mergeCell ref="A29:B29"/>
    <mergeCell ref="A32:B32"/>
    <mergeCell ref="A36:B36"/>
    <mergeCell ref="A38:B38"/>
    <mergeCell ref="A39:B39"/>
    <mergeCell ref="A50:D50"/>
    <mergeCell ref="B51:D51"/>
    <mergeCell ref="A51:A52"/>
    <mergeCell ref="A16:B16"/>
    <mergeCell ref="A6:B6"/>
    <mergeCell ref="A12:B12"/>
    <mergeCell ref="A13:B13"/>
    <mergeCell ref="A11:B11"/>
    <mergeCell ref="A7:B7"/>
    <mergeCell ref="A15:B15"/>
    <mergeCell ref="P2:R2"/>
    <mergeCell ref="A67:A68"/>
    <mergeCell ref="A66:D66"/>
    <mergeCell ref="B67:D67"/>
    <mergeCell ref="A40:B40"/>
    <mergeCell ref="A2:B3"/>
    <mergeCell ref="C2:C3"/>
    <mergeCell ref="A8:B8"/>
    <mergeCell ref="A9:B9"/>
    <mergeCell ref="A5:B5"/>
    <mergeCell ref="A34:B34"/>
    <mergeCell ref="A23:B23"/>
    <mergeCell ref="A24:B24"/>
    <mergeCell ref="A25:B25"/>
    <mergeCell ref="A4:B4"/>
    <mergeCell ref="A43:N43"/>
    <mergeCell ref="A98:D98"/>
    <mergeCell ref="D2:F2"/>
    <mergeCell ref="G2:I2"/>
    <mergeCell ref="J2:L2"/>
    <mergeCell ref="M2:O2"/>
    <mergeCell ref="A35:B35"/>
    <mergeCell ref="A31:B31"/>
    <mergeCell ref="A19:B19"/>
    <mergeCell ref="A20:B20"/>
    <mergeCell ref="A10:B10"/>
    <mergeCell ref="A26:B26"/>
    <mergeCell ref="A27:B27"/>
    <mergeCell ref="A17:B17"/>
    <mergeCell ref="A18:B18"/>
    <mergeCell ref="A33:B33"/>
    <mergeCell ref="A14:B14"/>
  </mergeCells>
  <phoneticPr fontId="26" type="noConversion"/>
  <pageMargins left="0" right="0" top="0" bottom="0" header="0" footer="0"/>
  <pageSetup scale="200" orientation="landscape" horizontalDpi="300" verticalDpi="300" r:id="rId1"/>
  <headerFooter alignWithMargins="0"/>
  <rowBreaks count="1" manualBreakCount="1">
    <brk id="52" max="65535" man="1"/>
  </rowBreaks>
  <drawing r:id="rId2"/>
  <legacyDrawing r:id="rId3"/>
  <oleObjects>
    <mc:AlternateContent xmlns:mc="http://schemas.openxmlformats.org/markup-compatibility/2006">
      <mc:Choice Requires="x14">
        <oleObject progId="Equation.3" shapeId="1025" r:id="rId4">
          <objectPr defaultSize="0" autoLine="0" autoPict="0" r:id="rId5">
            <anchor moveWithCells="1">
              <from>
                <xdr:col>1</xdr:col>
                <xdr:colOff>38100</xdr:colOff>
                <xdr:row>141</xdr:row>
                <xdr:rowOff>28575</xdr:rowOff>
              </from>
              <to>
                <xdr:col>5</xdr:col>
                <xdr:colOff>838200</xdr:colOff>
                <xdr:row>144</xdr:row>
                <xdr:rowOff>142875</xdr:rowOff>
              </to>
            </anchor>
          </objectPr>
        </oleObject>
      </mc:Choice>
      <mc:Fallback>
        <oleObject progId="Equation.3" shapeId="1025"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18"/>
  <sheetViews>
    <sheetView showGridLines="0" zoomScale="75" zoomScaleNormal="75" workbookViewId="0">
      <selection activeCell="N4" sqref="N4:N16"/>
    </sheetView>
  </sheetViews>
  <sheetFormatPr baseColWidth="10" defaultRowHeight="12.75" x14ac:dyDescent="0.2"/>
  <cols>
    <col min="1" max="1" width="40" customWidth="1"/>
    <col min="2" max="2" width="15.28515625" customWidth="1"/>
    <col min="3" max="3" width="10.7109375" customWidth="1"/>
    <col min="4" max="4" width="3.7109375" customWidth="1"/>
    <col min="5" max="5" width="18.42578125" bestFit="1" customWidth="1"/>
    <col min="6" max="6" width="12.85546875" customWidth="1"/>
    <col min="7" max="7" width="3.7109375" customWidth="1"/>
    <col min="8" max="8" width="19.5703125" bestFit="1" customWidth="1"/>
    <col min="9" max="9" width="11.7109375" customWidth="1"/>
    <col min="10" max="10" width="3.7109375" customWidth="1"/>
    <col min="11" max="11" width="19.28515625" bestFit="1" customWidth="1"/>
    <col min="12" max="12" width="11.42578125" customWidth="1"/>
    <col min="13" max="13" width="3.7109375" customWidth="1"/>
    <col min="14" max="14" width="18.7109375" bestFit="1" customWidth="1"/>
    <col min="15" max="15" width="11.5703125" bestFit="1" customWidth="1"/>
  </cols>
  <sheetData>
    <row r="1" spans="1:17" ht="36" customHeight="1" x14ac:dyDescent="0.2">
      <c r="A1" s="597" t="s">
        <v>556</v>
      </c>
      <c r="B1" s="597"/>
      <c r="C1" s="597"/>
      <c r="D1" s="597"/>
      <c r="E1" s="597"/>
      <c r="F1" s="597"/>
      <c r="G1" s="597"/>
      <c r="H1" s="597"/>
      <c r="I1" s="597"/>
      <c r="J1" s="597"/>
      <c r="K1" s="597"/>
      <c r="L1" s="597"/>
      <c r="M1" s="597"/>
      <c r="N1" s="597"/>
      <c r="O1" s="597"/>
    </row>
    <row r="2" spans="1:17" ht="28.5" customHeight="1" x14ac:dyDescent="0.3">
      <c r="A2" s="58"/>
      <c r="B2" s="598" t="s">
        <v>436</v>
      </c>
      <c r="C2" s="598"/>
      <c r="D2" s="61"/>
      <c r="E2" s="598" t="s">
        <v>437</v>
      </c>
      <c r="F2" s="598"/>
      <c r="G2" s="61"/>
      <c r="H2" s="598" t="s">
        <v>438</v>
      </c>
      <c r="I2" s="598"/>
      <c r="J2" s="61"/>
      <c r="K2" s="598" t="s">
        <v>439</v>
      </c>
      <c r="L2" s="598"/>
      <c r="N2" s="598" t="s">
        <v>440</v>
      </c>
      <c r="O2" s="598"/>
    </row>
    <row r="3" spans="1:17" s="296" customFormat="1" ht="32.25" customHeight="1" x14ac:dyDescent="0.25">
      <c r="A3" s="295"/>
      <c r="B3" s="326" t="s">
        <v>554</v>
      </c>
      <c r="C3" s="326" t="s">
        <v>257</v>
      </c>
      <c r="D3" s="308"/>
      <c r="E3" s="326" t="s">
        <v>554</v>
      </c>
      <c r="F3" s="326" t="s">
        <v>257</v>
      </c>
      <c r="G3" s="308"/>
      <c r="H3" s="326" t="s">
        <v>554</v>
      </c>
      <c r="I3" s="326" t="s">
        <v>257</v>
      </c>
      <c r="J3" s="308"/>
      <c r="K3" s="326" t="s">
        <v>554</v>
      </c>
      <c r="L3" s="326" t="s">
        <v>257</v>
      </c>
      <c r="M3" s="307"/>
      <c r="N3" s="326" t="s">
        <v>554</v>
      </c>
      <c r="O3" s="326" t="s">
        <v>257</v>
      </c>
      <c r="P3" s="306"/>
      <c r="Q3" s="306"/>
    </row>
    <row r="4" spans="1:17" ht="21.95" customHeight="1" x14ac:dyDescent="0.2">
      <c r="A4" s="323" t="s">
        <v>361</v>
      </c>
      <c r="B4" s="309"/>
      <c r="C4" s="310" t="e">
        <f>B4/B$4</f>
        <v>#DIV/0!</v>
      </c>
      <c r="D4" s="311"/>
      <c r="E4" s="309"/>
      <c r="F4" s="310" t="e">
        <f>E4/E$4</f>
        <v>#DIV/0!</v>
      </c>
      <c r="G4" s="311"/>
      <c r="H4" s="309"/>
      <c r="I4" s="310" t="e">
        <f>H4/H$4</f>
        <v>#DIV/0!</v>
      </c>
      <c r="J4" s="311"/>
      <c r="K4" s="309"/>
      <c r="L4" s="310" t="e">
        <f>K4/K$4</f>
        <v>#DIV/0!</v>
      </c>
      <c r="M4" s="311"/>
      <c r="N4" s="312"/>
      <c r="O4" s="310" t="e">
        <f>N4/N$4</f>
        <v>#DIV/0!</v>
      </c>
    </row>
    <row r="5" spans="1:17" ht="21.95" customHeight="1" x14ac:dyDescent="0.2">
      <c r="A5" s="189" t="s">
        <v>362</v>
      </c>
      <c r="B5" s="313"/>
      <c r="C5" s="314"/>
      <c r="D5" s="311"/>
      <c r="E5" s="192"/>
      <c r="F5" s="314"/>
      <c r="G5" s="311"/>
      <c r="H5" s="190"/>
      <c r="I5" s="314"/>
      <c r="J5" s="311"/>
      <c r="K5" s="190"/>
      <c r="L5" s="314"/>
      <c r="M5" s="311"/>
      <c r="N5" s="191"/>
      <c r="O5" s="314"/>
    </row>
    <row r="6" spans="1:17" s="282" customFormat="1" ht="21.95" customHeight="1" x14ac:dyDescent="0.25">
      <c r="A6" s="324" t="s">
        <v>363</v>
      </c>
      <c r="B6" s="315"/>
      <c r="C6" s="316" t="e">
        <f>B6/B$4</f>
        <v>#DIV/0!</v>
      </c>
      <c r="D6" s="311"/>
      <c r="E6" s="315"/>
      <c r="F6" s="316" t="e">
        <f t="shared" ref="F6:F12" si="0">E6/E$4</f>
        <v>#DIV/0!</v>
      </c>
      <c r="G6" s="311"/>
      <c r="H6" s="315"/>
      <c r="I6" s="316" t="e">
        <f t="shared" ref="I6:I12" si="1">H6/H$4</f>
        <v>#DIV/0!</v>
      </c>
      <c r="J6" s="311"/>
      <c r="K6" s="315"/>
      <c r="L6" s="316" t="e">
        <f t="shared" ref="L6:L12" si="2">K6/K$4</f>
        <v>#DIV/0!</v>
      </c>
      <c r="M6" s="311"/>
      <c r="N6" s="315"/>
      <c r="O6" s="316" t="e">
        <f t="shared" ref="O6:O12" si="3">N6/N$4</f>
        <v>#DIV/0!</v>
      </c>
    </row>
    <row r="7" spans="1:17" ht="21.95" customHeight="1" x14ac:dyDescent="0.2">
      <c r="A7" s="189" t="s">
        <v>368</v>
      </c>
      <c r="B7" s="207"/>
      <c r="C7" s="317" t="s">
        <v>553</v>
      </c>
      <c r="D7" s="311"/>
      <c r="E7" s="207"/>
      <c r="F7" s="317" t="e">
        <f t="shared" si="0"/>
        <v>#DIV/0!</v>
      </c>
      <c r="G7" s="311"/>
      <c r="H7" s="207"/>
      <c r="I7" s="317" t="e">
        <f t="shared" si="1"/>
        <v>#DIV/0!</v>
      </c>
      <c r="J7" s="311"/>
      <c r="K7" s="207"/>
      <c r="L7" s="317" t="e">
        <f t="shared" si="2"/>
        <v>#DIV/0!</v>
      </c>
      <c r="M7" s="311"/>
      <c r="N7" s="207"/>
      <c r="O7" s="317" t="e">
        <f t="shared" si="3"/>
        <v>#DIV/0!</v>
      </c>
    </row>
    <row r="8" spans="1:17" s="282" customFormat="1" ht="21.95" customHeight="1" x14ac:dyDescent="0.25">
      <c r="A8" s="324" t="s">
        <v>369</v>
      </c>
      <c r="B8" s="318"/>
      <c r="C8" s="319" t="e">
        <f>B8/B$4</f>
        <v>#DIV/0!</v>
      </c>
      <c r="D8" s="311"/>
      <c r="E8" s="318"/>
      <c r="F8" s="319" t="e">
        <f t="shared" si="0"/>
        <v>#DIV/0!</v>
      </c>
      <c r="G8" s="311"/>
      <c r="H8" s="318"/>
      <c r="I8" s="319" t="e">
        <f t="shared" si="1"/>
        <v>#DIV/0!</v>
      </c>
      <c r="J8" s="311"/>
      <c r="K8" s="318"/>
      <c r="L8" s="319" t="e">
        <f t="shared" si="2"/>
        <v>#DIV/0!</v>
      </c>
      <c r="M8" s="311"/>
      <c r="N8" s="318"/>
      <c r="O8" s="319" t="e">
        <f t="shared" si="3"/>
        <v>#DIV/0!</v>
      </c>
    </row>
    <row r="9" spans="1:17" ht="35.25" customHeight="1" x14ac:dyDescent="0.2">
      <c r="A9" s="325" t="s">
        <v>374</v>
      </c>
      <c r="B9" s="207"/>
      <c r="C9" s="310" t="e">
        <f>B9/B$4</f>
        <v>#DIV/0!</v>
      </c>
      <c r="D9" s="311"/>
      <c r="E9" s="207"/>
      <c r="F9" s="310" t="e">
        <f t="shared" si="0"/>
        <v>#DIV/0!</v>
      </c>
      <c r="G9" s="311"/>
      <c r="H9" s="207"/>
      <c r="I9" s="310" t="e">
        <f t="shared" si="1"/>
        <v>#DIV/0!</v>
      </c>
      <c r="J9" s="311"/>
      <c r="K9" s="207"/>
      <c r="L9" s="310" t="e">
        <f t="shared" si="2"/>
        <v>#DIV/0!</v>
      </c>
      <c r="M9" s="311"/>
      <c r="N9" s="207"/>
      <c r="O9" s="310" t="e">
        <f t="shared" si="3"/>
        <v>#DIV/0!</v>
      </c>
    </row>
    <row r="10" spans="1:17" s="282" customFormat="1" ht="21.95" customHeight="1" x14ac:dyDescent="0.25">
      <c r="A10" s="324" t="s">
        <v>375</v>
      </c>
      <c r="B10" s="318"/>
      <c r="C10" s="320" t="e">
        <f>B10/B$4</f>
        <v>#DIV/0!</v>
      </c>
      <c r="D10" s="311"/>
      <c r="E10" s="318"/>
      <c r="F10" s="320" t="e">
        <f t="shared" si="0"/>
        <v>#DIV/0!</v>
      </c>
      <c r="G10" s="311"/>
      <c r="H10" s="318"/>
      <c r="I10" s="320" t="e">
        <f t="shared" si="1"/>
        <v>#DIV/0!</v>
      </c>
      <c r="J10" s="311"/>
      <c r="K10" s="318"/>
      <c r="L10" s="320" t="e">
        <f t="shared" si="2"/>
        <v>#DIV/0!</v>
      </c>
      <c r="M10" s="311"/>
      <c r="N10" s="318"/>
      <c r="O10" s="320" t="e">
        <f t="shared" si="3"/>
        <v>#DIV/0!</v>
      </c>
    </row>
    <row r="11" spans="1:17" ht="21.95" customHeight="1" x14ac:dyDescent="0.2">
      <c r="A11" s="189" t="s">
        <v>378</v>
      </c>
      <c r="B11" s="207"/>
      <c r="C11" s="314" t="e">
        <f>B11/B$4</f>
        <v>#DIV/0!</v>
      </c>
      <c r="D11" s="311"/>
      <c r="E11" s="207"/>
      <c r="F11" s="314" t="e">
        <f t="shared" si="0"/>
        <v>#DIV/0!</v>
      </c>
      <c r="G11" s="311"/>
      <c r="H11" s="207"/>
      <c r="I11" s="314" t="e">
        <f t="shared" si="1"/>
        <v>#DIV/0!</v>
      </c>
      <c r="J11" s="311"/>
      <c r="K11" s="207"/>
      <c r="L11" s="314" t="e">
        <f t="shared" si="2"/>
        <v>#DIV/0!</v>
      </c>
      <c r="M11" s="311"/>
      <c r="N11" s="207"/>
      <c r="O11" s="314" t="e">
        <f t="shared" si="3"/>
        <v>#DIV/0!</v>
      </c>
    </row>
    <row r="12" spans="1:17" s="282" customFormat="1" ht="21.95" customHeight="1" x14ac:dyDescent="0.25">
      <c r="A12" s="324" t="s">
        <v>379</v>
      </c>
      <c r="B12" s="318"/>
      <c r="C12" s="319" t="e">
        <f>B12/B$4</f>
        <v>#DIV/0!</v>
      </c>
      <c r="D12" s="311"/>
      <c r="E12" s="318"/>
      <c r="F12" s="319" t="e">
        <f t="shared" si="0"/>
        <v>#DIV/0!</v>
      </c>
      <c r="G12" s="311"/>
      <c r="H12" s="318"/>
      <c r="I12" s="319" t="e">
        <f t="shared" si="1"/>
        <v>#DIV/0!</v>
      </c>
      <c r="J12" s="311"/>
      <c r="K12" s="318"/>
      <c r="L12" s="319" t="e">
        <f t="shared" si="2"/>
        <v>#DIV/0!</v>
      </c>
      <c r="M12" s="311"/>
      <c r="N12" s="318"/>
      <c r="O12" s="319" t="e">
        <f t="shared" si="3"/>
        <v>#DIV/0!</v>
      </c>
    </row>
    <row r="13" spans="1:17" ht="21.95" customHeight="1" x14ac:dyDescent="0.2">
      <c r="A13" s="189" t="s">
        <v>380</v>
      </c>
      <c r="B13" s="207"/>
      <c r="C13" s="314"/>
      <c r="D13" s="311"/>
      <c r="E13" s="207"/>
      <c r="F13" s="314"/>
      <c r="G13" s="311"/>
      <c r="H13" s="207"/>
      <c r="I13" s="314"/>
      <c r="J13" s="311"/>
      <c r="K13" s="207"/>
      <c r="L13" s="314"/>
      <c r="M13" s="311"/>
      <c r="N13" s="207"/>
      <c r="O13" s="314"/>
    </row>
    <row r="14" spans="1:17" s="282" customFormat="1" ht="21.95" customHeight="1" x14ac:dyDescent="0.25">
      <c r="A14" s="324" t="s">
        <v>381</v>
      </c>
      <c r="B14" s="318"/>
      <c r="C14" s="319" t="e">
        <f>B14/B$4</f>
        <v>#DIV/0!</v>
      </c>
      <c r="D14" s="311"/>
      <c r="E14" s="318"/>
      <c r="F14" s="319" t="e">
        <f>E14/E$4</f>
        <v>#DIV/0!</v>
      </c>
      <c r="G14" s="311"/>
      <c r="H14" s="318"/>
      <c r="I14" s="319" t="e">
        <f>H14/H$4</f>
        <v>#DIV/0!</v>
      </c>
      <c r="J14" s="311"/>
      <c r="K14" s="318"/>
      <c r="L14" s="319" t="e">
        <f>K14/K$4</f>
        <v>#DIV/0!</v>
      </c>
      <c r="M14" s="311"/>
      <c r="N14" s="318"/>
      <c r="O14" s="319" t="e">
        <f>N14/N$4</f>
        <v>#DIV/0!</v>
      </c>
    </row>
    <row r="15" spans="1:17" ht="21.95" customHeight="1" x14ac:dyDescent="0.2">
      <c r="A15" s="189" t="s">
        <v>382</v>
      </c>
      <c r="B15" s="192"/>
      <c r="C15" s="310"/>
      <c r="D15" s="311"/>
      <c r="E15" s="192"/>
      <c r="F15" s="310"/>
      <c r="G15" s="311"/>
      <c r="H15" s="192"/>
      <c r="I15" s="310"/>
      <c r="J15" s="311"/>
      <c r="K15" s="192"/>
      <c r="L15" s="310"/>
      <c r="M15" s="311"/>
      <c r="N15" s="312"/>
      <c r="O15" s="310"/>
    </row>
    <row r="16" spans="1:17" s="282" customFormat="1" ht="21.95" customHeight="1" thickBot="1" x14ac:dyDescent="0.3">
      <c r="A16" s="324" t="s">
        <v>383</v>
      </c>
      <c r="B16" s="321"/>
      <c r="C16" s="322" t="e">
        <f>B16/B$4</f>
        <v>#DIV/0!</v>
      </c>
      <c r="D16" s="311"/>
      <c r="E16" s="321"/>
      <c r="F16" s="322" t="e">
        <f>E16/E$4</f>
        <v>#DIV/0!</v>
      </c>
      <c r="G16" s="311"/>
      <c r="H16" s="321"/>
      <c r="I16" s="322" t="e">
        <f>H16/H$4</f>
        <v>#DIV/0!</v>
      </c>
      <c r="J16" s="311"/>
      <c r="K16" s="321"/>
      <c r="L16" s="322" t="e">
        <f>K16/K$4</f>
        <v>#DIV/0!</v>
      </c>
      <c r="M16" s="311"/>
      <c r="N16" s="321"/>
      <c r="O16" s="322" t="e">
        <f>N16/N$4</f>
        <v>#DIV/0!</v>
      </c>
    </row>
    <row r="17" spans="5:7" ht="13.5" thickTop="1" x14ac:dyDescent="0.2"/>
    <row r="18" spans="5:7" x14ac:dyDescent="0.2">
      <c r="E18" s="3"/>
      <c r="F18" s="3"/>
      <c r="G18" s="3"/>
    </row>
  </sheetData>
  <mergeCells count="6">
    <mergeCell ref="A1:O1"/>
    <mergeCell ref="B2:C2"/>
    <mergeCell ref="E2:F2"/>
    <mergeCell ref="H2:I2"/>
    <mergeCell ref="K2:L2"/>
    <mergeCell ref="N2:O2"/>
  </mergeCells>
  <pageMargins left="0.7" right="0.7" top="0.75" bottom="0.75" header="0.3" footer="0.3"/>
  <ignoredErrors>
    <ignoredError sqref="C6 C8:C16"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X46"/>
  <sheetViews>
    <sheetView workbookViewId="0">
      <selection activeCell="B5" sqref="B5"/>
    </sheetView>
  </sheetViews>
  <sheetFormatPr baseColWidth="10" defaultRowHeight="12.75" x14ac:dyDescent="0.2"/>
  <cols>
    <col min="1" max="1" width="36.28515625" customWidth="1"/>
    <col min="2" max="2" width="16.5703125" customWidth="1"/>
    <col min="3" max="3" width="3.7109375" style="77" customWidth="1"/>
    <col min="4" max="4" width="14" customWidth="1"/>
    <col min="5" max="5" width="3.7109375" customWidth="1"/>
    <col min="6" max="6" width="14" customWidth="1"/>
    <col min="7" max="7" width="3.7109375" customWidth="1"/>
    <col min="8" max="8" width="11.5703125" style="77" customWidth="1"/>
    <col min="9" max="9" width="3.7109375" style="77" customWidth="1"/>
    <col min="10" max="10" width="13.85546875" customWidth="1"/>
    <col min="11" max="11" width="3.7109375" style="77" customWidth="1"/>
    <col min="12" max="12" width="13" customWidth="1"/>
    <col min="13" max="13" width="3.7109375" customWidth="1"/>
    <col min="14" max="14" width="13" customWidth="1"/>
    <col min="15" max="15" width="3.7109375" customWidth="1"/>
    <col min="16" max="16" width="13" style="77" customWidth="1"/>
    <col min="17" max="17" width="3.7109375" style="77" customWidth="1"/>
    <col min="18" max="18" width="13.5703125" style="77" customWidth="1"/>
    <col min="19" max="19" width="3.7109375" style="77" customWidth="1"/>
    <col min="20" max="20" width="12.85546875" customWidth="1"/>
    <col min="21" max="21" width="3.7109375" customWidth="1"/>
    <col min="22" max="22" width="12.85546875" customWidth="1"/>
    <col min="23" max="23" width="6.140625" customWidth="1"/>
  </cols>
  <sheetData>
    <row r="1" spans="1:24" ht="20.25" x14ac:dyDescent="0.3">
      <c r="A1" s="62" t="s">
        <v>559</v>
      </c>
      <c r="B1" s="62"/>
      <c r="C1" s="58"/>
      <c r="D1" s="62"/>
      <c r="E1" s="62"/>
      <c r="F1" s="62"/>
      <c r="G1" s="62"/>
      <c r="H1" s="58"/>
      <c r="I1" s="58"/>
      <c r="J1" s="62"/>
      <c r="K1" s="58"/>
      <c r="L1" s="62"/>
      <c r="M1" s="62"/>
      <c r="N1" s="62"/>
      <c r="O1" s="62"/>
      <c r="P1" s="58"/>
      <c r="Q1" s="58"/>
      <c r="R1" s="58"/>
      <c r="S1" s="58"/>
      <c r="T1" s="62"/>
      <c r="U1" s="62"/>
      <c r="V1" s="62"/>
    </row>
    <row r="2" spans="1:24" s="269" customFormat="1" ht="30" x14ac:dyDescent="0.2">
      <c r="A2" s="335"/>
      <c r="B2" s="336" t="s">
        <v>0</v>
      </c>
      <c r="C2" s="337"/>
      <c r="D2" s="338" t="s">
        <v>1</v>
      </c>
      <c r="E2" s="338"/>
      <c r="F2" s="328" t="s">
        <v>557</v>
      </c>
      <c r="G2" s="328"/>
      <c r="H2" s="328" t="s">
        <v>558</v>
      </c>
      <c r="I2" s="337"/>
      <c r="J2" s="338" t="s">
        <v>2</v>
      </c>
      <c r="K2" s="337"/>
      <c r="L2" s="338" t="s">
        <v>3</v>
      </c>
      <c r="M2" s="338"/>
      <c r="N2" s="328" t="s">
        <v>557</v>
      </c>
      <c r="O2" s="328"/>
      <c r="P2" s="328" t="s">
        <v>558</v>
      </c>
      <c r="Q2" s="337"/>
      <c r="R2" s="338" t="s">
        <v>3</v>
      </c>
      <c r="S2" s="337"/>
      <c r="T2" s="338" t="s">
        <v>4</v>
      </c>
      <c r="U2" s="338"/>
      <c r="V2" s="328" t="s">
        <v>557</v>
      </c>
      <c r="W2" s="328"/>
      <c r="X2" s="328" t="s">
        <v>558</v>
      </c>
    </row>
    <row r="3" spans="1:24" x14ac:dyDescent="0.2">
      <c r="A3" s="305" t="s">
        <v>344</v>
      </c>
      <c r="B3" s="38"/>
      <c r="C3" s="35"/>
      <c r="D3" s="38"/>
      <c r="E3" s="38"/>
      <c r="F3" s="329"/>
      <c r="G3" s="330"/>
      <c r="H3" s="330"/>
      <c r="I3" s="35"/>
      <c r="J3" s="38"/>
      <c r="K3" s="35"/>
      <c r="L3" s="38"/>
      <c r="M3" s="38"/>
      <c r="N3" s="329"/>
      <c r="O3" s="330"/>
      <c r="P3" s="330"/>
      <c r="Q3" s="35"/>
      <c r="R3" s="38"/>
      <c r="S3" s="35"/>
      <c r="T3" s="38"/>
      <c r="U3" s="38"/>
      <c r="V3" s="329"/>
      <c r="W3" s="330"/>
      <c r="X3" s="330"/>
    </row>
    <row r="4" spans="1:24" x14ac:dyDescent="0.2">
      <c r="A4" s="281" t="s">
        <v>305</v>
      </c>
      <c r="B4" s="38"/>
      <c r="C4" s="35"/>
      <c r="D4" s="38"/>
      <c r="E4" s="38"/>
      <c r="F4" s="329"/>
      <c r="G4" s="330"/>
      <c r="H4" s="330"/>
      <c r="I4" s="35"/>
      <c r="J4" s="38"/>
      <c r="K4" s="35"/>
      <c r="L4" s="38"/>
      <c r="M4" s="38"/>
      <c r="N4" s="329"/>
      <c r="O4" s="330"/>
      <c r="P4" s="330"/>
      <c r="Q4" s="35"/>
      <c r="R4" s="38"/>
      <c r="S4" s="35"/>
      <c r="T4" s="38"/>
      <c r="U4" s="38"/>
      <c r="V4" s="329"/>
      <c r="W4" s="330"/>
      <c r="X4" s="330"/>
    </row>
    <row r="5" spans="1:24" x14ac:dyDescent="0.2">
      <c r="A5" s="38" t="s">
        <v>294</v>
      </c>
      <c r="B5" s="43">
        <f>Hoja10!J4</f>
        <v>0</v>
      </c>
      <c r="C5" s="300"/>
      <c r="D5" s="43">
        <f>Hoja11!J4</f>
        <v>0</v>
      </c>
      <c r="E5" s="43"/>
      <c r="F5" s="331">
        <f>D5-B5</f>
        <v>0</v>
      </c>
      <c r="G5" s="345"/>
      <c r="H5" s="332" t="e">
        <f>(D5-B5)/B5</f>
        <v>#DIV/0!</v>
      </c>
      <c r="I5" s="300"/>
      <c r="J5" s="43">
        <f>Hoja12!J4</f>
        <v>0</v>
      </c>
      <c r="K5" s="300"/>
      <c r="L5" s="43">
        <f>Hoja13!J4</f>
        <v>0</v>
      </c>
      <c r="M5" s="43"/>
      <c r="N5" s="331">
        <f>L5-J5</f>
        <v>0</v>
      </c>
      <c r="O5" s="345"/>
      <c r="P5" s="332" t="e">
        <f>(L5-J5)/J5</f>
        <v>#DIV/0!</v>
      </c>
      <c r="Q5" s="300"/>
      <c r="R5" s="43">
        <f>L5</f>
        <v>0</v>
      </c>
      <c r="S5" s="300"/>
      <c r="T5" s="43">
        <f>Hoja14!J4</f>
        <v>0</v>
      </c>
      <c r="U5" s="43"/>
      <c r="V5" s="331">
        <f>T5-R5</f>
        <v>0</v>
      </c>
      <c r="W5" s="345"/>
      <c r="X5" s="332" t="e">
        <f>(T5-R5)/R5</f>
        <v>#DIV/0!</v>
      </c>
    </row>
    <row r="6" spans="1:24" x14ac:dyDescent="0.2">
      <c r="A6" s="38" t="s">
        <v>295</v>
      </c>
      <c r="B6" s="43">
        <f>Hoja10!J5</f>
        <v>0</v>
      </c>
      <c r="C6" s="300"/>
      <c r="D6" s="43">
        <f>Hoja11!J5</f>
        <v>0</v>
      </c>
      <c r="E6" s="43"/>
      <c r="F6" s="331">
        <f t="shared" ref="F6:F35" si="0">D6-B6</f>
        <v>0</v>
      </c>
      <c r="G6" s="345"/>
      <c r="H6" s="332" t="e">
        <f>(D6-B6)/B6</f>
        <v>#DIV/0!</v>
      </c>
      <c r="I6" s="300"/>
      <c r="J6" s="43">
        <f>Hoja12!J5</f>
        <v>0</v>
      </c>
      <c r="K6" s="300"/>
      <c r="L6" s="43">
        <f>Hoja13!J5</f>
        <v>0</v>
      </c>
      <c r="M6" s="43"/>
      <c r="N6" s="331">
        <f>L6-J6</f>
        <v>0</v>
      </c>
      <c r="O6" s="345"/>
      <c r="P6" s="332" t="e">
        <f>(L6-J6)/J6</f>
        <v>#DIV/0!</v>
      </c>
      <c r="Q6" s="300"/>
      <c r="R6" s="43">
        <f t="shared" ref="R6:R35" si="1">L6</f>
        <v>0</v>
      </c>
      <c r="S6" s="300"/>
      <c r="T6" s="43">
        <f>Hoja14!J5</f>
        <v>0</v>
      </c>
      <c r="U6" s="43"/>
      <c r="V6" s="331">
        <f>T6-R6</f>
        <v>0</v>
      </c>
      <c r="W6" s="345"/>
      <c r="X6" s="332" t="e">
        <f>(T6-R6)/R6</f>
        <v>#DIV/0!</v>
      </c>
    </row>
    <row r="7" spans="1:24" x14ac:dyDescent="0.2">
      <c r="A7" s="38" t="s">
        <v>345</v>
      </c>
      <c r="B7" s="39">
        <f>Hoja10!J6</f>
        <v>0</v>
      </c>
      <c r="C7" s="300"/>
      <c r="D7" s="43">
        <f>Hoja11!J6</f>
        <v>0</v>
      </c>
      <c r="E7" s="43"/>
      <c r="F7" s="331">
        <f t="shared" si="0"/>
        <v>0</v>
      </c>
      <c r="G7" s="345"/>
      <c r="H7" s="332" t="e">
        <f>(D7-B7)/B7</f>
        <v>#DIV/0!</v>
      </c>
      <c r="I7" s="300"/>
      <c r="J7" s="43">
        <f>Hoja12!J6</f>
        <v>0</v>
      </c>
      <c r="K7" s="300"/>
      <c r="L7" s="43">
        <f>Hoja13!J6</f>
        <v>0</v>
      </c>
      <c r="M7" s="43"/>
      <c r="N7" s="331">
        <f>L7-J7</f>
        <v>0</v>
      </c>
      <c r="O7" s="345"/>
      <c r="P7" s="332" t="e">
        <f>(L7-J7)/J7</f>
        <v>#DIV/0!</v>
      </c>
      <c r="Q7" s="300"/>
      <c r="R7" s="43">
        <f t="shared" si="1"/>
        <v>0</v>
      </c>
      <c r="S7" s="300"/>
      <c r="T7" s="43">
        <f>Hoja14!J6</f>
        <v>0</v>
      </c>
      <c r="U7" s="43"/>
      <c r="V7" s="331">
        <f>T7-R7</f>
        <v>0</v>
      </c>
      <c r="W7" s="345"/>
      <c r="X7" s="332" t="e">
        <f>(T7-R7)/R7</f>
        <v>#DIV/0!</v>
      </c>
    </row>
    <row r="8" spans="1:24" s="282" customFormat="1" x14ac:dyDescent="0.2">
      <c r="A8" s="281" t="s">
        <v>307</v>
      </c>
      <c r="B8" s="117">
        <f>SUM(B5:B7)</f>
        <v>0</v>
      </c>
      <c r="C8" s="301"/>
      <c r="D8" s="117">
        <f>SUM(D5:D7)</f>
        <v>0</v>
      </c>
      <c r="E8" s="286"/>
      <c r="F8" s="339">
        <f t="shared" si="0"/>
        <v>0</v>
      </c>
      <c r="G8" s="334"/>
      <c r="H8" s="303" t="e">
        <f>(D8-B8)/B8</f>
        <v>#DIV/0!</v>
      </c>
      <c r="I8" s="301"/>
      <c r="J8" s="117">
        <f>SUM(J5:J7)</f>
        <v>0</v>
      </c>
      <c r="K8" s="300"/>
      <c r="L8" s="117">
        <f>SUM(L5:L7)</f>
        <v>0</v>
      </c>
      <c r="M8" s="286"/>
      <c r="N8" s="339">
        <f>L8-J8</f>
        <v>0</v>
      </c>
      <c r="O8" s="334"/>
      <c r="P8" s="303" t="e">
        <f>(L8-J8)/J8</f>
        <v>#DIV/0!</v>
      </c>
      <c r="Q8" s="300"/>
      <c r="R8" s="117">
        <f t="shared" si="1"/>
        <v>0</v>
      </c>
      <c r="S8" s="300"/>
      <c r="T8" s="117">
        <f>SUM(T5:T7)</f>
        <v>0</v>
      </c>
      <c r="U8" s="117"/>
      <c r="V8" s="339">
        <f>T8-R8</f>
        <v>0</v>
      </c>
      <c r="W8" s="334"/>
      <c r="X8" s="303" t="e">
        <f>(T8-R8)/R8</f>
        <v>#DIV/0!</v>
      </c>
    </row>
    <row r="9" spans="1:24" s="282" customFormat="1" x14ac:dyDescent="0.2">
      <c r="A9" s="281" t="s">
        <v>346</v>
      </c>
      <c r="B9" s="281"/>
      <c r="C9" s="300"/>
      <c r="D9" s="281"/>
      <c r="E9" s="281"/>
      <c r="F9" s="305"/>
      <c r="G9" s="346"/>
      <c r="H9" s="333"/>
      <c r="I9" s="300"/>
      <c r="J9" s="281"/>
      <c r="K9" s="300"/>
      <c r="L9" s="281"/>
      <c r="M9" s="281"/>
      <c r="N9" s="305"/>
      <c r="O9" s="346"/>
      <c r="P9" s="333"/>
      <c r="Q9" s="300"/>
      <c r="R9" s="281"/>
      <c r="S9" s="300"/>
      <c r="T9" s="281"/>
      <c r="U9" s="281"/>
      <c r="V9" s="305"/>
      <c r="W9" s="346"/>
      <c r="X9" s="333"/>
    </row>
    <row r="10" spans="1:24" x14ac:dyDescent="0.2">
      <c r="A10" s="38" t="s">
        <v>347</v>
      </c>
      <c r="B10" s="43">
        <f>Hoja10!J7</f>
        <v>0</v>
      </c>
      <c r="C10" s="300"/>
      <c r="D10" s="43">
        <f>Hoja11!J7</f>
        <v>0</v>
      </c>
      <c r="E10" s="43"/>
      <c r="F10" s="331"/>
      <c r="G10" s="345"/>
      <c r="H10" s="332" t="e">
        <f>(D10-B10)/B10</f>
        <v>#DIV/0!</v>
      </c>
      <c r="I10" s="300"/>
      <c r="J10" s="43">
        <f>Hoja12!J7</f>
        <v>0</v>
      </c>
      <c r="K10" s="300"/>
      <c r="L10" s="43">
        <f>Hoja13!J7</f>
        <v>0</v>
      </c>
      <c r="M10" s="43"/>
      <c r="N10" s="331"/>
      <c r="O10" s="345"/>
      <c r="P10" s="332" t="e">
        <f>(L10-J10)/J10</f>
        <v>#DIV/0!</v>
      </c>
      <c r="Q10" s="300"/>
      <c r="R10" s="43">
        <f t="shared" si="1"/>
        <v>0</v>
      </c>
      <c r="S10" s="300"/>
      <c r="T10" s="43">
        <f>Hoja14!J7</f>
        <v>0</v>
      </c>
      <c r="U10" s="43"/>
      <c r="V10" s="331"/>
      <c r="W10" s="345"/>
      <c r="X10" s="332"/>
    </row>
    <row r="11" spans="1:24" x14ac:dyDescent="0.2">
      <c r="A11" s="38" t="s">
        <v>348</v>
      </c>
      <c r="B11" s="39">
        <f>Hoja10!K8</f>
        <v>0</v>
      </c>
      <c r="C11" s="300"/>
      <c r="D11" s="43">
        <f>Hoja11!K8</f>
        <v>0</v>
      </c>
      <c r="E11" s="43"/>
      <c r="F11" s="331">
        <f t="shared" si="0"/>
        <v>0</v>
      </c>
      <c r="G11" s="345"/>
      <c r="H11" s="332" t="e">
        <f>(D11-B11)/B11</f>
        <v>#DIV/0!</v>
      </c>
      <c r="I11" s="300"/>
      <c r="J11" s="43">
        <f>Hoja12!K8</f>
        <v>0</v>
      </c>
      <c r="K11" s="300"/>
      <c r="L11" s="43">
        <f>Hoja13!K8</f>
        <v>0</v>
      </c>
      <c r="M11" s="43"/>
      <c r="N11" s="331">
        <f>L11-J11</f>
        <v>0</v>
      </c>
      <c r="O11" s="345"/>
      <c r="P11" s="332" t="e">
        <f>(L11-J11)/J11</f>
        <v>#DIV/0!</v>
      </c>
      <c r="Q11" s="300"/>
      <c r="R11" s="43">
        <f t="shared" si="1"/>
        <v>0</v>
      </c>
      <c r="S11" s="300"/>
      <c r="T11" s="43">
        <f>Hoja14!K8</f>
        <v>0</v>
      </c>
      <c r="U11" s="43"/>
      <c r="V11" s="331">
        <f>T11-R11</f>
        <v>0</v>
      </c>
      <c r="W11" s="345"/>
      <c r="X11" s="332" t="e">
        <f>(T11-R11)/R11</f>
        <v>#DIV/0!</v>
      </c>
    </row>
    <row r="12" spans="1:24" s="282" customFormat="1" x14ac:dyDescent="0.2">
      <c r="A12" s="281" t="s">
        <v>349</v>
      </c>
      <c r="B12" s="117">
        <f>B10-B11</f>
        <v>0</v>
      </c>
      <c r="C12" s="301"/>
      <c r="D12" s="117">
        <f>D10-D11</f>
        <v>0</v>
      </c>
      <c r="E12" s="286"/>
      <c r="F12" s="339">
        <f t="shared" si="0"/>
        <v>0</v>
      </c>
      <c r="G12" s="334"/>
      <c r="H12" s="303" t="e">
        <f>(D12-B12)/B12</f>
        <v>#DIV/0!</v>
      </c>
      <c r="I12" s="301"/>
      <c r="J12" s="117">
        <f>J10-J11</f>
        <v>0</v>
      </c>
      <c r="K12" s="300"/>
      <c r="L12" s="117">
        <f>L10-L11</f>
        <v>0</v>
      </c>
      <c r="M12" s="286"/>
      <c r="N12" s="339">
        <f>L12-J12</f>
        <v>0</v>
      </c>
      <c r="O12" s="334"/>
      <c r="P12" s="303" t="e">
        <f>(L12-J12)/J12</f>
        <v>#DIV/0!</v>
      </c>
      <c r="Q12" s="300"/>
      <c r="R12" s="117">
        <f t="shared" si="1"/>
        <v>0</v>
      </c>
      <c r="S12" s="300"/>
      <c r="T12" s="117">
        <f>T10-T11</f>
        <v>0</v>
      </c>
      <c r="U12" s="117"/>
      <c r="V12" s="339">
        <f>T12-R12</f>
        <v>0</v>
      </c>
      <c r="W12" s="334"/>
      <c r="X12" s="303" t="e">
        <f>(T12-R12)/R12</f>
        <v>#DIV/0!</v>
      </c>
    </row>
    <row r="13" spans="1:24" s="282" customFormat="1" x14ac:dyDescent="0.2">
      <c r="A13" s="281" t="s">
        <v>350</v>
      </c>
      <c r="B13" s="281"/>
      <c r="C13" s="300"/>
      <c r="D13" s="281"/>
      <c r="E13" s="281"/>
      <c r="F13" s="305"/>
      <c r="G13" s="346"/>
      <c r="H13" s="333"/>
      <c r="I13" s="300"/>
      <c r="J13" s="281"/>
      <c r="K13" s="300"/>
      <c r="L13" s="281"/>
      <c r="M13" s="281"/>
      <c r="N13" s="305"/>
      <c r="O13" s="346"/>
      <c r="P13" s="333"/>
      <c r="Q13" s="300"/>
      <c r="R13" s="281"/>
      <c r="S13" s="300"/>
      <c r="T13" s="281"/>
      <c r="U13" s="281"/>
      <c r="V13" s="305"/>
      <c r="W13" s="346"/>
      <c r="X13" s="333"/>
    </row>
    <row r="14" spans="1:24" x14ac:dyDescent="0.2">
      <c r="A14" s="38" t="s">
        <v>351</v>
      </c>
      <c r="B14" s="43">
        <f>Hoja10!J9</f>
        <v>0</v>
      </c>
      <c r="C14" s="300"/>
      <c r="D14" s="43">
        <f>Hoja11!J9</f>
        <v>0</v>
      </c>
      <c r="E14" s="43"/>
      <c r="F14" s="331"/>
      <c r="G14" s="345"/>
      <c r="H14" s="332" t="e">
        <f>(D14-B14)/B14</f>
        <v>#DIV/0!</v>
      </c>
      <c r="I14" s="300"/>
      <c r="J14" s="43">
        <f>Hoja12!J9</f>
        <v>0</v>
      </c>
      <c r="K14" s="300"/>
      <c r="L14" s="43">
        <f>Hoja13!J9</f>
        <v>0</v>
      </c>
      <c r="M14" s="43"/>
      <c r="N14" s="331"/>
      <c r="O14" s="345"/>
      <c r="P14" s="332" t="e">
        <f>(L14-J14)/J14</f>
        <v>#DIV/0!</v>
      </c>
      <c r="Q14" s="300"/>
      <c r="R14" s="43">
        <f t="shared" si="1"/>
        <v>0</v>
      </c>
      <c r="S14" s="300"/>
      <c r="T14" s="43">
        <f>Hoja14!J9</f>
        <v>0</v>
      </c>
      <c r="U14" s="43"/>
      <c r="V14" s="331"/>
      <c r="W14" s="345"/>
      <c r="X14" s="332" t="e">
        <f>(T14-R14)/R14</f>
        <v>#DIV/0!</v>
      </c>
    </row>
    <row r="15" spans="1:24" x14ac:dyDescent="0.2">
      <c r="A15" s="38" t="s">
        <v>352</v>
      </c>
      <c r="B15" s="39">
        <f>Hoja10!K10</f>
        <v>0</v>
      </c>
      <c r="C15" s="300"/>
      <c r="D15" s="43">
        <f>Hoja11!K10</f>
        <v>0</v>
      </c>
      <c r="E15" s="43"/>
      <c r="F15" s="331">
        <f t="shared" si="0"/>
        <v>0</v>
      </c>
      <c r="G15" s="345"/>
      <c r="H15" s="332" t="e">
        <f>(D15-B15)/B15</f>
        <v>#DIV/0!</v>
      </c>
      <c r="I15" s="300"/>
      <c r="J15" s="43">
        <f>Hoja12!K10</f>
        <v>0</v>
      </c>
      <c r="K15" s="300"/>
      <c r="L15" s="43">
        <f>Hoja13!K10</f>
        <v>0</v>
      </c>
      <c r="M15" s="43"/>
      <c r="N15" s="331">
        <f>L15-J15</f>
        <v>0</v>
      </c>
      <c r="O15" s="345"/>
      <c r="P15" s="332" t="e">
        <f>(L15-J15)/J15</f>
        <v>#DIV/0!</v>
      </c>
      <c r="Q15" s="300"/>
      <c r="R15" s="43">
        <f t="shared" si="1"/>
        <v>0</v>
      </c>
      <c r="S15" s="300"/>
      <c r="T15" s="43">
        <f>Hoja14!K10</f>
        <v>0</v>
      </c>
      <c r="U15" s="43"/>
      <c r="V15" s="331">
        <f>T15-R15</f>
        <v>0</v>
      </c>
      <c r="W15" s="345"/>
      <c r="X15" s="332" t="e">
        <f>(T15-R15)/R15</f>
        <v>#DIV/0!</v>
      </c>
    </row>
    <row r="16" spans="1:24" s="282" customFormat="1" x14ac:dyDescent="0.2">
      <c r="A16" s="281" t="s">
        <v>353</v>
      </c>
      <c r="B16" s="117">
        <f>B14-B15</f>
        <v>0</v>
      </c>
      <c r="C16" s="301"/>
      <c r="D16" s="117">
        <f>D14-D15</f>
        <v>0</v>
      </c>
      <c r="E16" s="286"/>
      <c r="F16" s="340">
        <f t="shared" si="0"/>
        <v>0</v>
      </c>
      <c r="G16" s="334"/>
      <c r="H16" s="343" t="e">
        <f>(D16-B16)/B16</f>
        <v>#DIV/0!</v>
      </c>
      <c r="I16" s="300"/>
      <c r="J16" s="117">
        <f>J14-J15</f>
        <v>0</v>
      </c>
      <c r="K16" s="300"/>
      <c r="L16" s="117">
        <f>L14-L15</f>
        <v>0</v>
      </c>
      <c r="M16" s="286"/>
      <c r="N16" s="340">
        <f>L16-J16</f>
        <v>0</v>
      </c>
      <c r="O16" s="334"/>
      <c r="P16" s="343" t="e">
        <f>(L16-J16)/J16</f>
        <v>#DIV/0!</v>
      </c>
      <c r="Q16" s="300"/>
      <c r="R16" s="117">
        <f t="shared" si="1"/>
        <v>0</v>
      </c>
      <c r="S16" s="300"/>
      <c r="T16" s="117">
        <f>T14-T15</f>
        <v>0</v>
      </c>
      <c r="U16" s="117"/>
      <c r="V16" s="340">
        <f>T16-R16</f>
        <v>0</v>
      </c>
      <c r="W16" s="334"/>
      <c r="X16" s="343" t="e">
        <f>(T16-R16)/R16</f>
        <v>#DIV/0!</v>
      </c>
    </row>
    <row r="17" spans="1:24" s="282" customFormat="1" ht="13.5" thickBot="1" x14ac:dyDescent="0.25">
      <c r="A17" s="281" t="s">
        <v>313</v>
      </c>
      <c r="B17" s="287">
        <f>B16+B12+B8</f>
        <v>0</v>
      </c>
      <c r="C17" s="301"/>
      <c r="D17" s="287">
        <f>D16+D12+D8</f>
        <v>0</v>
      </c>
      <c r="E17" s="286"/>
      <c r="F17" s="341">
        <f t="shared" si="0"/>
        <v>0</v>
      </c>
      <c r="G17" s="334"/>
      <c r="H17" s="304" t="e">
        <f>(D17-B17)/B17</f>
        <v>#DIV/0!</v>
      </c>
      <c r="I17" s="301"/>
      <c r="J17" s="287">
        <f>J16+J12+J8</f>
        <v>0</v>
      </c>
      <c r="K17" s="300"/>
      <c r="L17" s="287">
        <f>L16+L12+L8</f>
        <v>0</v>
      </c>
      <c r="M17" s="286"/>
      <c r="N17" s="341">
        <f>L17-J17</f>
        <v>0</v>
      </c>
      <c r="O17" s="334"/>
      <c r="P17" s="304" t="e">
        <f>(L17-J17)/J17</f>
        <v>#DIV/0!</v>
      </c>
      <c r="Q17" s="300"/>
      <c r="R17" s="287">
        <f t="shared" si="1"/>
        <v>0</v>
      </c>
      <c r="S17" s="300"/>
      <c r="T17" s="287">
        <f>T16+T12+T8</f>
        <v>0</v>
      </c>
      <c r="U17" s="287"/>
      <c r="V17" s="341">
        <f>T17-R17</f>
        <v>0</v>
      </c>
      <c r="W17" s="334"/>
      <c r="X17" s="304" t="e">
        <f>(T17-R17)/R17</f>
        <v>#DIV/0!</v>
      </c>
    </row>
    <row r="18" spans="1:24" s="282" customFormat="1" ht="13.5" thickTop="1" x14ac:dyDescent="0.2">
      <c r="A18" s="281"/>
      <c r="B18" s="286"/>
      <c r="C18" s="301"/>
      <c r="D18" s="286"/>
      <c r="E18" s="286"/>
      <c r="F18" s="334"/>
      <c r="G18" s="334"/>
      <c r="H18" s="301"/>
      <c r="I18" s="301"/>
      <c r="J18" s="286"/>
      <c r="K18" s="300"/>
      <c r="L18" s="286"/>
      <c r="M18" s="286"/>
      <c r="N18" s="334"/>
      <c r="O18" s="334"/>
      <c r="P18" s="301"/>
      <c r="Q18" s="300"/>
      <c r="R18" s="286"/>
      <c r="S18" s="300"/>
      <c r="T18" s="286"/>
      <c r="U18" s="286"/>
      <c r="V18" s="334"/>
      <c r="W18" s="334"/>
      <c r="X18" s="301"/>
    </row>
    <row r="19" spans="1:24" s="282" customFormat="1" x14ac:dyDescent="0.2">
      <c r="A19" s="305" t="s">
        <v>354</v>
      </c>
      <c r="B19" s="281"/>
      <c r="C19" s="301"/>
      <c r="D19" s="281"/>
      <c r="E19" s="281"/>
      <c r="F19" s="305"/>
      <c r="G19" s="346"/>
      <c r="H19" s="333"/>
      <c r="I19" s="301"/>
      <c r="J19" s="281"/>
      <c r="K19" s="301"/>
      <c r="L19" s="281"/>
      <c r="M19" s="281"/>
      <c r="N19" s="305"/>
      <c r="O19" s="346"/>
      <c r="P19" s="333"/>
      <c r="Q19" s="301"/>
      <c r="R19" s="281"/>
      <c r="S19" s="301"/>
      <c r="T19" s="281"/>
      <c r="U19" s="281"/>
      <c r="V19" s="305"/>
      <c r="W19" s="346"/>
      <c r="X19" s="333"/>
    </row>
    <row r="20" spans="1:24" s="282" customFormat="1" x14ac:dyDescent="0.2">
      <c r="A20" s="281" t="s">
        <v>355</v>
      </c>
      <c r="B20" s="281"/>
      <c r="C20" s="301"/>
      <c r="D20" s="281"/>
      <c r="E20" s="281"/>
      <c r="F20" s="305"/>
      <c r="G20" s="346"/>
      <c r="H20" s="333"/>
      <c r="I20" s="301"/>
      <c r="J20" s="281"/>
      <c r="K20" s="301"/>
      <c r="L20" s="281"/>
      <c r="M20" s="281"/>
      <c r="N20" s="305"/>
      <c r="O20" s="346"/>
      <c r="P20" s="333"/>
      <c r="Q20" s="301"/>
      <c r="R20" s="281"/>
      <c r="S20" s="301"/>
      <c r="T20" s="281"/>
      <c r="U20" s="281"/>
      <c r="V20" s="305"/>
      <c r="W20" s="346"/>
      <c r="X20" s="333"/>
    </row>
    <row r="21" spans="1:24" ht="25.5" x14ac:dyDescent="0.2">
      <c r="A21" s="44" t="s">
        <v>356</v>
      </c>
      <c r="B21" s="43">
        <f>Hoja2!E151</f>
        <v>0</v>
      </c>
      <c r="C21" s="300"/>
      <c r="D21" s="43">
        <f>Hoja2!E152</f>
        <v>0</v>
      </c>
      <c r="E21" s="43"/>
      <c r="F21" s="331">
        <f t="shared" si="0"/>
        <v>0</v>
      </c>
      <c r="G21" s="345"/>
      <c r="H21" s="332" t="e">
        <f>(D21-B21)/B21</f>
        <v>#DIV/0!</v>
      </c>
      <c r="I21" s="300"/>
      <c r="J21" s="43">
        <f>Hoja2!E153</f>
        <v>0</v>
      </c>
      <c r="K21" s="300"/>
      <c r="L21" s="43">
        <f>Hoja2!E154</f>
        <v>0</v>
      </c>
      <c r="M21" s="43"/>
      <c r="N21" s="331">
        <f>L21-J21</f>
        <v>0</v>
      </c>
      <c r="O21" s="345"/>
      <c r="P21" s="332" t="e">
        <f>(L21-J21)/J21</f>
        <v>#DIV/0!</v>
      </c>
      <c r="Q21" s="300"/>
      <c r="R21" s="43">
        <f t="shared" si="1"/>
        <v>0</v>
      </c>
      <c r="S21" s="300"/>
      <c r="T21" s="38">
        <v>0</v>
      </c>
      <c r="U21" s="38"/>
      <c r="V21" s="331">
        <f>T21-R21</f>
        <v>0</v>
      </c>
      <c r="W21" s="345"/>
      <c r="X21" s="332"/>
    </row>
    <row r="22" spans="1:24" x14ac:dyDescent="0.2">
      <c r="A22" s="38" t="s">
        <v>300</v>
      </c>
      <c r="B22" s="34">
        <v>0</v>
      </c>
      <c r="C22" s="300"/>
      <c r="D22" s="43">
        <f>Hoja11!K22</f>
        <v>0</v>
      </c>
      <c r="E22" s="43"/>
      <c r="F22" s="331">
        <f t="shared" si="0"/>
        <v>0</v>
      </c>
      <c r="G22" s="345"/>
      <c r="H22" s="332"/>
      <c r="I22" s="300"/>
      <c r="J22" s="43">
        <f>Hoja12!K22</f>
        <v>0</v>
      </c>
      <c r="K22" s="300"/>
      <c r="L22" s="43">
        <f>Hoja13!K22</f>
        <v>0</v>
      </c>
      <c r="M22" s="43"/>
      <c r="N22" s="331">
        <f>L22-J22</f>
        <v>0</v>
      </c>
      <c r="O22" s="345"/>
      <c r="P22" s="332"/>
      <c r="Q22" s="300"/>
      <c r="R22" s="43">
        <f t="shared" si="1"/>
        <v>0</v>
      </c>
      <c r="S22" s="300"/>
      <c r="T22" s="43">
        <f>Hoja14!K22</f>
        <v>0</v>
      </c>
      <c r="U22" s="43"/>
      <c r="V22" s="331">
        <f>T22-R22</f>
        <v>0</v>
      </c>
      <c r="W22" s="345"/>
      <c r="X22" s="332"/>
    </row>
    <row r="23" spans="1:24" s="282" customFormat="1" x14ac:dyDescent="0.2">
      <c r="A23" s="281" t="s">
        <v>357</v>
      </c>
      <c r="B23" s="117">
        <f>B21+B22</f>
        <v>0</v>
      </c>
      <c r="C23" s="301"/>
      <c r="D23" s="117">
        <f>D21+D22</f>
        <v>0</v>
      </c>
      <c r="E23" s="286"/>
      <c r="F23" s="342">
        <f t="shared" si="0"/>
        <v>0</v>
      </c>
      <c r="G23" s="334"/>
      <c r="H23" s="344" t="e">
        <f>(D23-B23)/B23</f>
        <v>#DIV/0!</v>
      </c>
      <c r="I23" s="301"/>
      <c r="J23" s="117">
        <f>J21+J22</f>
        <v>0</v>
      </c>
      <c r="K23" s="300"/>
      <c r="L23" s="117">
        <f>L21+L22</f>
        <v>0</v>
      </c>
      <c r="M23" s="286"/>
      <c r="N23" s="342">
        <f>L23-J23</f>
        <v>0</v>
      </c>
      <c r="O23" s="334"/>
      <c r="P23" s="344" t="e">
        <f>(L23-J23)/J23</f>
        <v>#DIV/0!</v>
      </c>
      <c r="Q23" s="300"/>
      <c r="R23" s="117">
        <f t="shared" si="1"/>
        <v>0</v>
      </c>
      <c r="S23" s="300"/>
      <c r="T23" s="117">
        <f>T21+T22</f>
        <v>0</v>
      </c>
      <c r="U23" s="117"/>
      <c r="V23" s="342">
        <f>T23-R23</f>
        <v>0</v>
      </c>
      <c r="W23" s="334"/>
      <c r="X23" s="344" t="e">
        <f>(T23-R23)/R23</f>
        <v>#DIV/0!</v>
      </c>
    </row>
    <row r="24" spans="1:24" s="282" customFormat="1" x14ac:dyDescent="0.2">
      <c r="A24" s="281" t="s">
        <v>314</v>
      </c>
      <c r="B24" s="281"/>
      <c r="C24" s="300"/>
      <c r="D24" s="281"/>
      <c r="E24" s="281"/>
      <c r="F24" s="305"/>
      <c r="G24" s="346"/>
      <c r="H24" s="333"/>
      <c r="I24" s="300"/>
      <c r="J24" s="281"/>
      <c r="K24" s="300"/>
      <c r="L24" s="281"/>
      <c r="M24" s="281"/>
      <c r="N24" s="305"/>
      <c r="O24" s="346"/>
      <c r="P24" s="333"/>
      <c r="Q24" s="300"/>
      <c r="R24" s="281"/>
      <c r="S24" s="300"/>
      <c r="T24" s="281"/>
      <c r="U24" s="281"/>
      <c r="V24" s="305"/>
      <c r="W24" s="346"/>
      <c r="X24" s="333"/>
    </row>
    <row r="25" spans="1:24" x14ac:dyDescent="0.2">
      <c r="A25" s="38" t="s">
        <v>358</v>
      </c>
      <c r="B25" s="43">
        <f>Hoja2!F151</f>
        <v>0</v>
      </c>
      <c r="C25" s="300"/>
      <c r="D25" s="43">
        <f>Hoja2!F152</f>
        <v>0</v>
      </c>
      <c r="E25" s="43"/>
      <c r="F25" s="331">
        <f t="shared" si="0"/>
        <v>0</v>
      </c>
      <c r="G25" s="345"/>
      <c r="H25" s="332" t="e">
        <f>(D25-B25)/B25</f>
        <v>#DIV/0!</v>
      </c>
      <c r="I25" s="300"/>
      <c r="J25" s="43">
        <f>Hoja2!F153</f>
        <v>0</v>
      </c>
      <c r="K25" s="300"/>
      <c r="L25" s="38">
        <v>0</v>
      </c>
      <c r="M25" s="38"/>
      <c r="N25" s="331"/>
      <c r="O25" s="345"/>
      <c r="P25" s="332"/>
      <c r="Q25" s="300"/>
      <c r="R25" s="38"/>
      <c r="S25" s="300"/>
      <c r="T25" s="38">
        <v>0</v>
      </c>
      <c r="U25" s="38"/>
      <c r="V25" s="331"/>
      <c r="W25" s="345"/>
      <c r="X25" s="332"/>
    </row>
    <row r="26" spans="1:24" s="282" customFormat="1" x14ac:dyDescent="0.2">
      <c r="A26" s="284" t="s">
        <v>316</v>
      </c>
      <c r="B26" s="117">
        <f>B25</f>
        <v>0</v>
      </c>
      <c r="C26" s="301"/>
      <c r="D26" s="117">
        <f>D25</f>
        <v>0</v>
      </c>
      <c r="E26" s="286"/>
      <c r="F26" s="342">
        <f t="shared" si="0"/>
        <v>0</v>
      </c>
      <c r="G26" s="334"/>
      <c r="H26" s="344" t="e">
        <f>(D26-B26)/B26</f>
        <v>#DIV/0!</v>
      </c>
      <c r="I26" s="301"/>
      <c r="J26" s="117">
        <f>J25</f>
        <v>0</v>
      </c>
      <c r="K26" s="300"/>
      <c r="L26" s="117">
        <f>L25</f>
        <v>0</v>
      </c>
      <c r="M26" s="286"/>
      <c r="N26" s="342"/>
      <c r="O26" s="334"/>
      <c r="P26" s="344"/>
      <c r="Q26" s="300"/>
      <c r="R26" s="117"/>
      <c r="S26" s="300"/>
      <c r="T26" s="117">
        <f>T25</f>
        <v>0</v>
      </c>
      <c r="U26" s="117"/>
      <c r="V26" s="342"/>
      <c r="W26" s="334"/>
      <c r="X26" s="344"/>
    </row>
    <row r="27" spans="1:24" s="282" customFormat="1" x14ac:dyDescent="0.2">
      <c r="A27" s="285" t="s">
        <v>532</v>
      </c>
      <c r="B27" s="117">
        <f>+B23+B26</f>
        <v>0</v>
      </c>
      <c r="C27" s="301"/>
      <c r="D27" s="117">
        <f>+D23+D26</f>
        <v>0</v>
      </c>
      <c r="E27" s="286"/>
      <c r="F27" s="342">
        <f t="shared" si="0"/>
        <v>0</v>
      </c>
      <c r="G27" s="334"/>
      <c r="H27" s="344" t="e">
        <f>(D27-B27)/B27</f>
        <v>#DIV/0!</v>
      </c>
      <c r="I27" s="301"/>
      <c r="J27" s="286">
        <f>+J23+J26</f>
        <v>0</v>
      </c>
      <c r="K27" s="300"/>
      <c r="L27" s="286">
        <f>+L23+L26</f>
        <v>0</v>
      </c>
      <c r="M27" s="286"/>
      <c r="N27" s="342">
        <f>L27-J27</f>
        <v>0</v>
      </c>
      <c r="O27" s="334"/>
      <c r="P27" s="344" t="e">
        <f>(L27-J27)/J27</f>
        <v>#DIV/0!</v>
      </c>
      <c r="Q27" s="300"/>
      <c r="R27" s="286">
        <f t="shared" si="1"/>
        <v>0</v>
      </c>
      <c r="S27" s="300"/>
      <c r="T27" s="286">
        <f>+T23+T26</f>
        <v>0</v>
      </c>
      <c r="U27" s="286"/>
      <c r="V27" s="342">
        <f>T27-R27</f>
        <v>0</v>
      </c>
      <c r="W27" s="334"/>
      <c r="X27" s="344" t="e">
        <f>(T27-R27)/R27</f>
        <v>#DIV/0!</v>
      </c>
    </row>
    <row r="28" spans="1:24" s="282" customFormat="1" x14ac:dyDescent="0.2">
      <c r="A28" s="285"/>
      <c r="B28" s="286"/>
      <c r="C28" s="301"/>
      <c r="D28" s="286"/>
      <c r="E28" s="286"/>
      <c r="F28" s="334"/>
      <c r="G28" s="334"/>
      <c r="H28" s="301"/>
      <c r="I28" s="301"/>
      <c r="J28" s="286"/>
      <c r="K28" s="300"/>
      <c r="L28" s="286"/>
      <c r="M28" s="286"/>
      <c r="N28" s="334"/>
      <c r="O28" s="334"/>
      <c r="P28" s="301"/>
      <c r="Q28" s="300"/>
      <c r="R28" s="286"/>
      <c r="S28" s="300"/>
      <c r="T28" s="286"/>
      <c r="U28" s="286"/>
      <c r="V28" s="334"/>
      <c r="W28" s="334"/>
      <c r="X28" s="301"/>
    </row>
    <row r="29" spans="1:24" s="282" customFormat="1" x14ac:dyDescent="0.2">
      <c r="A29" s="305" t="s">
        <v>317</v>
      </c>
      <c r="B29" s="281"/>
      <c r="C29" s="300"/>
      <c r="D29" s="281"/>
      <c r="E29" s="281"/>
      <c r="F29" s="305"/>
      <c r="G29" s="346"/>
      <c r="H29" s="333"/>
      <c r="I29" s="300"/>
      <c r="J29" s="281"/>
      <c r="K29" s="300"/>
      <c r="L29" s="281"/>
      <c r="M29" s="281"/>
      <c r="N29" s="305"/>
      <c r="O29" s="346"/>
      <c r="P29" s="333"/>
      <c r="Q29" s="300"/>
      <c r="R29" s="281"/>
      <c r="S29" s="300"/>
      <c r="T29" s="281"/>
      <c r="U29" s="281"/>
      <c r="V29" s="305"/>
      <c r="W29" s="346"/>
      <c r="X29" s="333"/>
    </row>
    <row r="30" spans="1:24" x14ac:dyDescent="0.2">
      <c r="A30" s="38" t="s">
        <v>359</v>
      </c>
      <c r="B30" s="43">
        <f>Hoja10!K17</f>
        <v>0</v>
      </c>
      <c r="C30" s="300"/>
      <c r="D30" s="43">
        <f>Hoja11!K17</f>
        <v>0</v>
      </c>
      <c r="E30" s="43"/>
      <c r="F30" s="331"/>
      <c r="G30" s="345"/>
      <c r="H30" s="332"/>
      <c r="I30" s="300"/>
      <c r="J30" s="3">
        <f>Hoja12!K17</f>
        <v>0</v>
      </c>
      <c r="K30" s="300"/>
      <c r="L30" s="43">
        <f>Hoja13!K17</f>
        <v>0</v>
      </c>
      <c r="M30" s="43"/>
      <c r="N30" s="331"/>
      <c r="O30" s="345"/>
      <c r="P30" s="332"/>
      <c r="Q30" s="300"/>
      <c r="R30" s="43">
        <f t="shared" si="1"/>
        <v>0</v>
      </c>
      <c r="S30" s="300"/>
      <c r="T30" s="43">
        <f>Hoja14!K17</f>
        <v>0</v>
      </c>
      <c r="U30" s="43"/>
      <c r="V30" s="331"/>
      <c r="W30" s="345"/>
      <c r="X30" s="332"/>
    </row>
    <row r="31" spans="1:24" x14ac:dyDescent="0.2">
      <c r="A31" s="38" t="s">
        <v>332</v>
      </c>
      <c r="B31" s="43"/>
      <c r="C31" s="300"/>
      <c r="D31" s="43">
        <f>Hoja11!K18</f>
        <v>0</v>
      </c>
      <c r="E31" s="43"/>
      <c r="F31" s="331">
        <f t="shared" si="0"/>
        <v>0</v>
      </c>
      <c r="G31" s="345"/>
      <c r="H31" s="332"/>
      <c r="I31" s="300"/>
      <c r="J31" s="43">
        <f>Hoja12!K18</f>
        <v>0</v>
      </c>
      <c r="K31" s="300"/>
      <c r="L31" s="43">
        <f>Hoja13!K18</f>
        <v>0</v>
      </c>
      <c r="M31" s="43"/>
      <c r="N31" s="331">
        <f>L31-J31</f>
        <v>0</v>
      </c>
      <c r="O31" s="345"/>
      <c r="P31" s="332"/>
      <c r="Q31" s="300"/>
      <c r="R31" s="43">
        <f t="shared" si="1"/>
        <v>0</v>
      </c>
      <c r="S31" s="300"/>
      <c r="T31" s="43">
        <f>Hoja14!K18</f>
        <v>0</v>
      </c>
      <c r="U31" s="43"/>
      <c r="V31" s="331">
        <f>T31-R31</f>
        <v>0</v>
      </c>
      <c r="W31" s="345"/>
      <c r="X31" s="332"/>
    </row>
    <row r="32" spans="1:24" x14ac:dyDescent="0.2">
      <c r="A32" s="38" t="s">
        <v>333</v>
      </c>
      <c r="B32" s="38"/>
      <c r="C32" s="300"/>
      <c r="D32" s="38"/>
      <c r="E32" s="38"/>
      <c r="F32" s="329"/>
      <c r="G32" s="330"/>
      <c r="H32" s="332"/>
      <c r="I32" s="300"/>
      <c r="J32" s="38"/>
      <c r="K32" s="300"/>
      <c r="L32" s="38"/>
      <c r="M32" s="38"/>
      <c r="N32" s="329"/>
      <c r="O32" s="330"/>
      <c r="P32" s="332"/>
      <c r="Q32" s="300"/>
      <c r="R32" s="38"/>
      <c r="S32" s="300"/>
      <c r="T32" s="38"/>
      <c r="U32" s="38"/>
      <c r="V32" s="329"/>
      <c r="W32" s="330"/>
      <c r="X32" s="332"/>
    </row>
    <row r="33" spans="1:24" x14ac:dyDescent="0.2">
      <c r="A33" s="38" t="s">
        <v>334</v>
      </c>
      <c r="B33" s="43">
        <f>Hoja10!J21*-1</f>
        <v>0</v>
      </c>
      <c r="C33" s="300"/>
      <c r="D33" s="43">
        <f>Hoja11!K20</f>
        <v>0</v>
      </c>
      <c r="E33" s="43"/>
      <c r="F33" s="331">
        <f t="shared" si="0"/>
        <v>0</v>
      </c>
      <c r="G33" s="345"/>
      <c r="H33" s="332" t="e">
        <f>(D33-B33)/B33</f>
        <v>#DIV/0!</v>
      </c>
      <c r="I33" s="300"/>
      <c r="J33" s="43">
        <f>Hoja12!K20</f>
        <v>0</v>
      </c>
      <c r="K33" s="300"/>
      <c r="L33" s="43">
        <f>Hoja13!K20</f>
        <v>0</v>
      </c>
      <c r="M33" s="43"/>
      <c r="N33" s="331">
        <f>L33-J33</f>
        <v>0</v>
      </c>
      <c r="O33" s="345"/>
      <c r="P33" s="332" t="e">
        <f>(L33-J33)/J33</f>
        <v>#DIV/0!</v>
      </c>
      <c r="Q33" s="300"/>
      <c r="R33" s="43">
        <f t="shared" si="1"/>
        <v>0</v>
      </c>
      <c r="S33" s="300"/>
      <c r="T33" s="43">
        <f>Hoja14!K20</f>
        <v>0</v>
      </c>
      <c r="U33" s="43"/>
      <c r="V33" s="331">
        <f>T33-R33</f>
        <v>0</v>
      </c>
      <c r="W33" s="345"/>
      <c r="X33" s="332" t="e">
        <f>(T33-R33)/R33</f>
        <v>#DIV/0!</v>
      </c>
    </row>
    <row r="34" spans="1:24" s="282" customFormat="1" x14ac:dyDescent="0.2">
      <c r="A34" s="281" t="s">
        <v>318</v>
      </c>
      <c r="B34" s="117">
        <f>SUM(B30:B33)</f>
        <v>0</v>
      </c>
      <c r="C34" s="301"/>
      <c r="D34" s="117">
        <f>SUM(D30:D33)</f>
        <v>0</v>
      </c>
      <c r="E34" s="286"/>
      <c r="F34" s="342">
        <f t="shared" si="0"/>
        <v>0</v>
      </c>
      <c r="G34" s="334"/>
      <c r="H34" s="344" t="e">
        <f>(D34-B34)/B34</f>
        <v>#DIV/0!</v>
      </c>
      <c r="I34" s="301"/>
      <c r="J34" s="117">
        <f>SUM(J30:J33)</f>
        <v>0</v>
      </c>
      <c r="K34" s="300"/>
      <c r="L34" s="117">
        <f>SUM(L30:L33)</f>
        <v>0</v>
      </c>
      <c r="M34" s="286"/>
      <c r="N34" s="342">
        <f>L34-J34</f>
        <v>0</v>
      </c>
      <c r="O34" s="334"/>
      <c r="P34" s="344" t="e">
        <f>(L34-J34)/J34</f>
        <v>#DIV/0!</v>
      </c>
      <c r="Q34" s="300"/>
      <c r="R34" s="117">
        <f t="shared" si="1"/>
        <v>0</v>
      </c>
      <c r="S34" s="300"/>
      <c r="T34" s="117">
        <f>SUM(T30:T33)</f>
        <v>0</v>
      </c>
      <c r="U34" s="117"/>
      <c r="V34" s="342">
        <f>T34-R34</f>
        <v>0</v>
      </c>
      <c r="W34" s="334"/>
      <c r="X34" s="344" t="e">
        <f>(T34-R34)/R34</f>
        <v>#DIV/0!</v>
      </c>
    </row>
    <row r="35" spans="1:24" s="282" customFormat="1" ht="13.5" thickBot="1" x14ac:dyDescent="0.25">
      <c r="A35" s="281" t="s">
        <v>319</v>
      </c>
      <c r="B35" s="287">
        <f>B23+B26+B34</f>
        <v>0</v>
      </c>
      <c r="C35" s="301"/>
      <c r="D35" s="287">
        <f>D23+D26+D34</f>
        <v>0</v>
      </c>
      <c r="E35" s="286"/>
      <c r="F35" s="341">
        <f t="shared" si="0"/>
        <v>0</v>
      </c>
      <c r="G35" s="334"/>
      <c r="H35" s="304" t="e">
        <f>(D35-B35)/B35</f>
        <v>#DIV/0!</v>
      </c>
      <c r="I35" s="301"/>
      <c r="J35" s="287">
        <f>J23+J26+J34</f>
        <v>0</v>
      </c>
      <c r="K35" s="300"/>
      <c r="L35" s="287">
        <f>L23+L26+L34</f>
        <v>0</v>
      </c>
      <c r="M35" s="286"/>
      <c r="N35" s="341">
        <f>L35-J35</f>
        <v>0</v>
      </c>
      <c r="O35" s="334"/>
      <c r="P35" s="304" t="e">
        <f>(L35-J35)/J35</f>
        <v>#DIV/0!</v>
      </c>
      <c r="Q35" s="300"/>
      <c r="R35" s="287">
        <f t="shared" si="1"/>
        <v>0</v>
      </c>
      <c r="S35" s="300"/>
      <c r="T35" s="287">
        <f>T23+T26+T34</f>
        <v>0</v>
      </c>
      <c r="U35" s="287"/>
      <c r="V35" s="341">
        <f>T35-R35</f>
        <v>0</v>
      </c>
      <c r="W35" s="334"/>
      <c r="X35" s="304" t="e">
        <f>(T35-R35)/R35</f>
        <v>#DIV/0!</v>
      </c>
    </row>
    <row r="36" spans="1:24" ht="13.5" thickTop="1" x14ac:dyDescent="0.2">
      <c r="C36" s="299"/>
      <c r="G36" s="77"/>
      <c r="J36" s="3"/>
      <c r="K36" s="94"/>
      <c r="L36" s="3"/>
      <c r="M36" s="3"/>
      <c r="N36" s="3"/>
      <c r="O36" s="3"/>
      <c r="P36" s="94"/>
      <c r="Q36" s="94"/>
      <c r="R36" s="94"/>
      <c r="S36" s="94"/>
    </row>
    <row r="38" spans="1:24" x14ac:dyDescent="0.2">
      <c r="A38" s="216" t="s">
        <v>566</v>
      </c>
    </row>
    <row r="39" spans="1:24" x14ac:dyDescent="0.2">
      <c r="A39" s="216" t="s">
        <v>567</v>
      </c>
      <c r="B39" s="3">
        <f>B17</f>
        <v>0</v>
      </c>
    </row>
    <row r="40" spans="1:24" x14ac:dyDescent="0.2">
      <c r="A40" s="216" t="s">
        <v>568</v>
      </c>
      <c r="B40" s="3">
        <f>D17</f>
        <v>0</v>
      </c>
    </row>
    <row r="41" spans="1:24" x14ac:dyDescent="0.2">
      <c r="A41" s="216"/>
      <c r="B41" s="3"/>
    </row>
    <row r="42" spans="1:24" x14ac:dyDescent="0.2">
      <c r="A42" s="216" t="s">
        <v>569</v>
      </c>
      <c r="B42" s="3">
        <f>B27</f>
        <v>0</v>
      </c>
    </row>
    <row r="43" spans="1:24" x14ac:dyDescent="0.2">
      <c r="A43" s="216" t="s">
        <v>570</v>
      </c>
      <c r="B43" s="3">
        <f>D27</f>
        <v>0</v>
      </c>
    </row>
    <row r="44" spans="1:24" x14ac:dyDescent="0.2">
      <c r="A44" s="216"/>
      <c r="B44" s="3"/>
    </row>
    <row r="45" spans="1:24" x14ac:dyDescent="0.2">
      <c r="A45" s="216" t="s">
        <v>571</v>
      </c>
      <c r="B45" s="3">
        <f>B35</f>
        <v>0</v>
      </c>
    </row>
    <row r="46" spans="1:24" x14ac:dyDescent="0.2">
      <c r="A46" s="216" t="s">
        <v>572</v>
      </c>
      <c r="B46" s="3">
        <f>D35</f>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Y25"/>
  <sheetViews>
    <sheetView zoomScale="75" zoomScaleNormal="75" workbookViewId="0">
      <selection activeCell="R3" sqref="R3:T15"/>
    </sheetView>
  </sheetViews>
  <sheetFormatPr baseColWidth="10" defaultRowHeight="12.75" x14ac:dyDescent="0.2"/>
  <cols>
    <col min="1" max="1" width="43.28515625" customWidth="1"/>
    <col min="2" max="2" width="17.28515625" customWidth="1"/>
    <col min="3" max="3" width="3.7109375" customWidth="1"/>
    <col min="4" max="4" width="16.7109375" customWidth="1"/>
    <col min="5" max="5" width="3.7109375" customWidth="1"/>
    <col min="6" max="6" width="14.28515625" customWidth="1"/>
    <col min="7" max="7" width="3.7109375" customWidth="1"/>
    <col min="8" max="8" width="11.85546875" customWidth="1"/>
    <col min="9" max="9" width="3.7109375" customWidth="1"/>
    <col min="10" max="10" width="19.5703125" bestFit="1" customWidth="1"/>
    <col min="11" max="11" width="3.7109375" customWidth="1"/>
    <col min="12" max="12" width="16.7109375" customWidth="1"/>
    <col min="13" max="13" width="3.7109375" customWidth="1"/>
    <col min="14" max="14" width="16.28515625" customWidth="1"/>
    <col min="15" max="15" width="4.28515625" customWidth="1"/>
    <col min="16" max="16" width="11.42578125" customWidth="1"/>
    <col min="17" max="17" width="3.7109375" customWidth="1"/>
    <col min="18" max="18" width="14" bestFit="1" customWidth="1"/>
    <col min="19" max="19" width="3.7109375" customWidth="1"/>
    <col min="20" max="20" width="18.7109375" bestFit="1" customWidth="1"/>
    <col min="21" max="21" width="3.7109375" customWidth="1"/>
    <col min="22" max="22" width="16.7109375" customWidth="1"/>
    <col min="23" max="23" width="3.7109375" customWidth="1"/>
  </cols>
  <sheetData>
    <row r="1" spans="1:25" ht="36" customHeight="1" x14ac:dyDescent="0.2">
      <c r="A1" s="597" t="s">
        <v>555</v>
      </c>
      <c r="B1" s="597"/>
      <c r="C1" s="597"/>
      <c r="D1" s="597"/>
      <c r="E1" s="597"/>
      <c r="F1" s="597"/>
      <c r="G1" s="597"/>
      <c r="H1" s="597"/>
      <c r="I1" s="597"/>
      <c r="J1" s="597"/>
      <c r="K1" s="597"/>
      <c r="L1" s="597"/>
      <c r="M1" s="597"/>
      <c r="N1" s="597"/>
      <c r="O1" s="597"/>
      <c r="P1" s="597"/>
      <c r="Q1" s="597"/>
      <c r="R1" s="597"/>
      <c r="S1" s="597"/>
      <c r="T1" s="597"/>
      <c r="U1" s="597"/>
    </row>
    <row r="2" spans="1:25" s="269" customFormat="1" ht="30" x14ac:dyDescent="0.2">
      <c r="A2" s="327"/>
      <c r="B2" s="349" t="s">
        <v>436</v>
      </c>
      <c r="C2" s="349"/>
      <c r="D2" s="349" t="s">
        <v>437</v>
      </c>
      <c r="E2" s="349"/>
      <c r="F2" s="351" t="s">
        <v>557</v>
      </c>
      <c r="G2" s="349"/>
      <c r="H2" s="357" t="s">
        <v>558</v>
      </c>
      <c r="I2" s="349"/>
      <c r="J2" s="349" t="s">
        <v>438</v>
      </c>
      <c r="K2" s="349"/>
      <c r="L2" s="349" t="s">
        <v>439</v>
      </c>
      <c r="M2" s="349"/>
      <c r="N2" s="351" t="s">
        <v>557</v>
      </c>
      <c r="O2" s="349"/>
      <c r="P2" s="357" t="s">
        <v>558</v>
      </c>
      <c r="Q2" s="350"/>
      <c r="R2" s="349" t="s">
        <v>439</v>
      </c>
      <c r="S2" s="350"/>
      <c r="T2" s="349" t="s">
        <v>440</v>
      </c>
      <c r="U2" s="349"/>
      <c r="V2" s="351" t="s">
        <v>557</v>
      </c>
      <c r="W2" s="349"/>
      <c r="X2" s="357" t="s">
        <v>558</v>
      </c>
      <c r="Y2" s="350"/>
    </row>
    <row r="3" spans="1:25" ht="21.95" customHeight="1" x14ac:dyDescent="0.2">
      <c r="A3" s="323" t="s">
        <v>361</v>
      </c>
      <c r="B3" s="309"/>
      <c r="C3" s="311"/>
      <c r="D3" s="309"/>
      <c r="E3" s="309"/>
      <c r="F3" s="347">
        <f>D3-B3</f>
        <v>0</v>
      </c>
      <c r="G3" s="347"/>
      <c r="H3" s="310" t="e">
        <f>(D3-B3)/B3</f>
        <v>#DIV/0!</v>
      </c>
      <c r="I3" s="311"/>
      <c r="J3" s="309"/>
      <c r="K3" s="311"/>
      <c r="L3" s="309"/>
      <c r="M3" s="309"/>
      <c r="N3" s="347">
        <f>L3-J3</f>
        <v>0</v>
      </c>
      <c r="O3" s="347"/>
      <c r="P3" s="310" t="e">
        <f>(L3-J3)/J3</f>
        <v>#DIV/0!</v>
      </c>
      <c r="Q3" s="311"/>
      <c r="R3" s="309"/>
      <c r="S3" s="311"/>
      <c r="T3" s="312"/>
      <c r="U3" s="312"/>
      <c r="V3" s="347">
        <f>T3-R3</f>
        <v>0</v>
      </c>
      <c r="W3" s="347"/>
      <c r="X3" s="310" t="e">
        <f>(T3-R3)/R3</f>
        <v>#DIV/0!</v>
      </c>
    </row>
    <row r="4" spans="1:25" ht="21.95" customHeight="1" x14ac:dyDescent="0.2">
      <c r="A4" s="189" t="s">
        <v>362</v>
      </c>
      <c r="B4" s="313"/>
      <c r="C4" s="311"/>
      <c r="D4" s="313"/>
      <c r="E4" s="192"/>
      <c r="F4" s="352"/>
      <c r="G4" s="347"/>
      <c r="H4" s="358"/>
      <c r="I4" s="311"/>
      <c r="J4" s="313"/>
      <c r="K4" s="311"/>
      <c r="L4" s="313"/>
      <c r="M4" s="192"/>
      <c r="N4" s="352"/>
      <c r="O4" s="347"/>
      <c r="P4" s="358"/>
      <c r="Q4" s="311"/>
      <c r="R4" s="313"/>
      <c r="S4" s="311"/>
      <c r="T4" s="313"/>
      <c r="U4" s="192"/>
      <c r="V4" s="352"/>
      <c r="W4" s="347"/>
      <c r="X4" s="358"/>
    </row>
    <row r="5" spans="1:25" s="282" customFormat="1" ht="21.95" customHeight="1" x14ac:dyDescent="0.25">
      <c r="A5" s="324" t="s">
        <v>363</v>
      </c>
      <c r="B5" s="315"/>
      <c r="C5" s="311"/>
      <c r="D5" s="315"/>
      <c r="E5" s="318"/>
      <c r="F5" s="353">
        <f t="shared" ref="F5:F15" si="0">D5-B5</f>
        <v>0</v>
      </c>
      <c r="G5" s="348"/>
      <c r="H5" s="316" t="e">
        <f t="shared" ref="H5:H10" si="1">(D5-B5)/B5</f>
        <v>#DIV/0!</v>
      </c>
      <c r="I5" s="311"/>
      <c r="J5" s="315"/>
      <c r="K5" s="311"/>
      <c r="L5" s="315"/>
      <c r="M5" s="318"/>
      <c r="N5" s="353">
        <f t="shared" ref="N5:N15" si="2">L5-J5</f>
        <v>0</v>
      </c>
      <c r="O5" s="348"/>
      <c r="P5" s="316" t="e">
        <f t="shared" ref="P5:P10" si="3">(L5-J5)/J5</f>
        <v>#DIV/0!</v>
      </c>
      <c r="Q5" s="311"/>
      <c r="R5" s="315"/>
      <c r="S5" s="311"/>
      <c r="T5" s="315"/>
      <c r="U5" s="318"/>
      <c r="V5" s="353">
        <f t="shared" ref="V5:V15" si="4">T5-R5</f>
        <v>0</v>
      </c>
      <c r="W5" s="348"/>
      <c r="X5" s="316" t="e">
        <f t="shared" ref="X5:X10" si="5">(T5-R5)/R5</f>
        <v>#DIV/0!</v>
      </c>
    </row>
    <row r="6" spans="1:25" ht="21.95" customHeight="1" x14ac:dyDescent="0.2">
      <c r="A6" s="189" t="s">
        <v>368</v>
      </c>
      <c r="B6" s="207"/>
      <c r="C6" s="311"/>
      <c r="D6" s="207"/>
      <c r="E6" s="192"/>
      <c r="F6" s="354">
        <f t="shared" si="0"/>
        <v>0</v>
      </c>
      <c r="G6" s="347"/>
      <c r="H6" s="359" t="e">
        <f t="shared" si="1"/>
        <v>#DIV/0!</v>
      </c>
      <c r="I6" s="311"/>
      <c r="J6" s="207"/>
      <c r="K6" s="311"/>
      <c r="L6" s="207"/>
      <c r="M6" s="192"/>
      <c r="N6" s="354">
        <f t="shared" si="2"/>
        <v>0</v>
      </c>
      <c r="O6" s="347"/>
      <c r="P6" s="359" t="e">
        <f t="shared" si="3"/>
        <v>#DIV/0!</v>
      </c>
      <c r="Q6" s="311"/>
      <c r="R6" s="207"/>
      <c r="S6" s="311"/>
      <c r="T6" s="207"/>
      <c r="U6" s="192"/>
      <c r="V6" s="354">
        <f t="shared" si="4"/>
        <v>0</v>
      </c>
      <c r="W6" s="347"/>
      <c r="X6" s="359" t="e">
        <f t="shared" si="5"/>
        <v>#DIV/0!</v>
      </c>
    </row>
    <row r="7" spans="1:25" s="282" customFormat="1" ht="21.95" customHeight="1" x14ac:dyDescent="0.25">
      <c r="A7" s="324" t="s">
        <v>369</v>
      </c>
      <c r="B7" s="318"/>
      <c r="C7" s="311"/>
      <c r="D7" s="318"/>
      <c r="E7" s="318"/>
      <c r="F7" s="348">
        <f t="shared" si="0"/>
        <v>0</v>
      </c>
      <c r="G7" s="348"/>
      <c r="H7" s="319" t="e">
        <f t="shared" si="1"/>
        <v>#DIV/0!</v>
      </c>
      <c r="I7" s="311"/>
      <c r="J7" s="318"/>
      <c r="K7" s="311"/>
      <c r="L7" s="318"/>
      <c r="M7" s="318"/>
      <c r="N7" s="348">
        <f t="shared" si="2"/>
        <v>0</v>
      </c>
      <c r="O7" s="348"/>
      <c r="P7" s="319" t="e">
        <f t="shared" si="3"/>
        <v>#DIV/0!</v>
      </c>
      <c r="Q7" s="311"/>
      <c r="R7" s="318"/>
      <c r="S7" s="311"/>
      <c r="T7" s="318"/>
      <c r="U7" s="318"/>
      <c r="V7" s="348">
        <f t="shared" si="4"/>
        <v>0</v>
      </c>
      <c r="W7" s="348"/>
      <c r="X7" s="319" t="e">
        <f t="shared" si="5"/>
        <v>#DIV/0!</v>
      </c>
    </row>
    <row r="8" spans="1:25" ht="35.25" customHeight="1" x14ac:dyDescent="0.2">
      <c r="A8" s="325" t="s">
        <v>374</v>
      </c>
      <c r="B8" s="207"/>
      <c r="C8" s="311"/>
      <c r="D8" s="207"/>
      <c r="E8" s="192"/>
      <c r="F8" s="355">
        <f t="shared" si="0"/>
        <v>0</v>
      </c>
      <c r="G8" s="347"/>
      <c r="H8" s="314" t="e">
        <f t="shared" si="1"/>
        <v>#DIV/0!</v>
      </c>
      <c r="I8" s="311"/>
      <c r="J8" s="207"/>
      <c r="K8" s="311"/>
      <c r="L8" s="207"/>
      <c r="M8" s="192"/>
      <c r="N8" s="355">
        <f t="shared" si="2"/>
        <v>0</v>
      </c>
      <c r="O8" s="347"/>
      <c r="P8" s="314" t="e">
        <f t="shared" si="3"/>
        <v>#DIV/0!</v>
      </c>
      <c r="Q8" s="311"/>
      <c r="R8" s="207"/>
      <c r="S8" s="311"/>
      <c r="T8" s="207"/>
      <c r="U8" s="192"/>
      <c r="V8" s="355">
        <f t="shared" si="4"/>
        <v>0</v>
      </c>
      <c r="W8" s="347"/>
      <c r="X8" s="314" t="e">
        <f t="shared" si="5"/>
        <v>#DIV/0!</v>
      </c>
    </row>
    <row r="9" spans="1:25" s="282" customFormat="1" ht="21.95" customHeight="1" x14ac:dyDescent="0.25">
      <c r="A9" s="324" t="s">
        <v>375</v>
      </c>
      <c r="B9" s="318"/>
      <c r="C9" s="311"/>
      <c r="D9" s="318"/>
      <c r="E9" s="318"/>
      <c r="F9" s="348">
        <f t="shared" si="0"/>
        <v>0</v>
      </c>
      <c r="G9" s="348"/>
      <c r="H9" s="319" t="e">
        <f t="shared" si="1"/>
        <v>#DIV/0!</v>
      </c>
      <c r="I9" s="311"/>
      <c r="J9" s="318"/>
      <c r="K9" s="311"/>
      <c r="L9" s="318"/>
      <c r="M9" s="318"/>
      <c r="N9" s="348">
        <f t="shared" si="2"/>
        <v>0</v>
      </c>
      <c r="O9" s="348"/>
      <c r="P9" s="319" t="e">
        <f t="shared" si="3"/>
        <v>#DIV/0!</v>
      </c>
      <c r="Q9" s="311"/>
      <c r="R9" s="318"/>
      <c r="S9" s="311"/>
      <c r="T9" s="318"/>
      <c r="U9" s="318"/>
      <c r="V9" s="348">
        <f t="shared" si="4"/>
        <v>0</v>
      </c>
      <c r="W9" s="348"/>
      <c r="X9" s="319" t="e">
        <f t="shared" si="5"/>
        <v>#DIV/0!</v>
      </c>
    </row>
    <row r="10" spans="1:25" ht="21.95" customHeight="1" x14ac:dyDescent="0.2">
      <c r="A10" s="189" t="s">
        <v>378</v>
      </c>
      <c r="B10" s="207"/>
      <c r="C10" s="311"/>
      <c r="D10" s="207"/>
      <c r="E10" s="192"/>
      <c r="F10" s="355">
        <f t="shared" si="0"/>
        <v>0</v>
      </c>
      <c r="G10" s="347"/>
      <c r="H10" s="314" t="e">
        <f t="shared" si="1"/>
        <v>#DIV/0!</v>
      </c>
      <c r="I10" s="311"/>
      <c r="J10" s="207"/>
      <c r="K10" s="311"/>
      <c r="L10" s="207"/>
      <c r="M10" s="192"/>
      <c r="N10" s="355">
        <f t="shared" si="2"/>
        <v>0</v>
      </c>
      <c r="O10" s="347"/>
      <c r="P10" s="314" t="e">
        <f t="shared" si="3"/>
        <v>#DIV/0!</v>
      </c>
      <c r="Q10" s="311"/>
      <c r="R10" s="207"/>
      <c r="S10" s="311"/>
      <c r="T10" s="207"/>
      <c r="U10" s="192"/>
      <c r="V10" s="355">
        <f t="shared" si="4"/>
        <v>0</v>
      </c>
      <c r="W10" s="347"/>
      <c r="X10" s="314" t="e">
        <f t="shared" si="5"/>
        <v>#DIV/0!</v>
      </c>
    </row>
    <row r="11" spans="1:25" s="282" customFormat="1" ht="21.95" customHeight="1" x14ac:dyDescent="0.25">
      <c r="A11" s="324" t="s">
        <v>379</v>
      </c>
      <c r="B11" s="318"/>
      <c r="C11" s="311"/>
      <c r="D11" s="318"/>
      <c r="E11" s="318"/>
      <c r="F11" s="348">
        <f t="shared" si="0"/>
        <v>0</v>
      </c>
      <c r="G11" s="348"/>
      <c r="H11" s="319" t="e">
        <f>(D11+B11)/-B11</f>
        <v>#DIV/0!</v>
      </c>
      <c r="I11" s="311"/>
      <c r="J11" s="318"/>
      <c r="K11" s="311"/>
      <c r="L11" s="318"/>
      <c r="M11" s="318"/>
      <c r="N11" s="348">
        <f t="shared" si="2"/>
        <v>0</v>
      </c>
      <c r="O11" s="348"/>
      <c r="P11" s="319" t="e">
        <f>(L11+J11)/-J11</f>
        <v>#DIV/0!</v>
      </c>
      <c r="Q11" s="311"/>
      <c r="R11" s="318"/>
      <c r="S11" s="311"/>
      <c r="T11" s="318"/>
      <c r="U11" s="318"/>
      <c r="V11" s="348">
        <f t="shared" si="4"/>
        <v>0</v>
      </c>
      <c r="W11" s="348"/>
      <c r="X11" s="319" t="e">
        <f>(T11+R11)/-R11</f>
        <v>#DIV/0!</v>
      </c>
    </row>
    <row r="12" spans="1:25" ht="21.95" customHeight="1" x14ac:dyDescent="0.2">
      <c r="A12" s="189" t="s">
        <v>380</v>
      </c>
      <c r="B12" s="207"/>
      <c r="C12" s="311"/>
      <c r="D12" s="207"/>
      <c r="E12" s="192"/>
      <c r="F12" s="355">
        <f t="shared" si="0"/>
        <v>0</v>
      </c>
      <c r="G12" s="347"/>
      <c r="H12" s="314"/>
      <c r="I12" s="311"/>
      <c r="J12" s="207"/>
      <c r="K12" s="311"/>
      <c r="L12" s="207"/>
      <c r="M12" s="192"/>
      <c r="N12" s="355">
        <f t="shared" si="2"/>
        <v>0</v>
      </c>
      <c r="O12" s="347"/>
      <c r="P12" s="314"/>
      <c r="Q12" s="311"/>
      <c r="R12" s="207"/>
      <c r="S12" s="311"/>
      <c r="T12" s="207"/>
      <c r="U12" s="192"/>
      <c r="V12" s="355">
        <f t="shared" si="4"/>
        <v>0</v>
      </c>
      <c r="W12" s="347"/>
      <c r="X12" s="314"/>
    </row>
    <row r="13" spans="1:25" s="282" customFormat="1" ht="21.95" customHeight="1" x14ac:dyDescent="0.25">
      <c r="A13" s="324" t="s">
        <v>381</v>
      </c>
      <c r="B13" s="318"/>
      <c r="C13" s="311"/>
      <c r="D13" s="318"/>
      <c r="E13" s="318"/>
      <c r="F13" s="348">
        <f t="shared" si="0"/>
        <v>0</v>
      </c>
      <c r="G13" s="348"/>
      <c r="H13" s="319" t="e">
        <f>(D13+B13)/-B13</f>
        <v>#DIV/0!</v>
      </c>
      <c r="I13" s="311"/>
      <c r="J13" s="318"/>
      <c r="K13" s="311"/>
      <c r="L13" s="318"/>
      <c r="M13" s="318"/>
      <c r="N13" s="348">
        <f t="shared" si="2"/>
        <v>0</v>
      </c>
      <c r="O13" s="348"/>
      <c r="P13" s="319" t="e">
        <f>(L13+J13)/-J13</f>
        <v>#DIV/0!</v>
      </c>
      <c r="Q13" s="311"/>
      <c r="R13" s="318"/>
      <c r="S13" s="311"/>
      <c r="T13" s="318"/>
      <c r="U13" s="318"/>
      <c r="V13" s="348">
        <f t="shared" si="4"/>
        <v>0</v>
      </c>
      <c r="W13" s="348"/>
      <c r="X13" s="319" t="e">
        <f>(T13+R13)/-R13</f>
        <v>#DIV/0!</v>
      </c>
    </row>
    <row r="14" spans="1:25" ht="21.95" customHeight="1" x14ac:dyDescent="0.2">
      <c r="A14" s="189" t="s">
        <v>382</v>
      </c>
      <c r="B14" s="192"/>
      <c r="C14" s="311"/>
      <c r="D14" s="192"/>
      <c r="E14" s="192"/>
      <c r="F14" s="347">
        <f t="shared" si="0"/>
        <v>0</v>
      </c>
      <c r="G14" s="347"/>
      <c r="H14" s="310"/>
      <c r="I14" s="311"/>
      <c r="J14" s="192"/>
      <c r="K14" s="311"/>
      <c r="L14" s="192"/>
      <c r="M14" s="192"/>
      <c r="N14" s="347">
        <f t="shared" si="2"/>
        <v>0</v>
      </c>
      <c r="O14" s="347"/>
      <c r="P14" s="310"/>
      <c r="Q14" s="311"/>
      <c r="R14" s="192"/>
      <c r="S14" s="311"/>
      <c r="T14" s="312"/>
      <c r="U14" s="312"/>
      <c r="V14" s="347">
        <f t="shared" si="4"/>
        <v>0</v>
      </c>
      <c r="W14" s="347"/>
      <c r="X14" s="310"/>
    </row>
    <row r="15" spans="1:25" s="282" customFormat="1" ht="21.95" customHeight="1" thickBot="1" x14ac:dyDescent="0.3">
      <c r="A15" s="324" t="s">
        <v>383</v>
      </c>
      <c r="B15" s="321"/>
      <c r="C15" s="311"/>
      <c r="D15" s="321"/>
      <c r="E15" s="318"/>
      <c r="F15" s="356">
        <f t="shared" si="0"/>
        <v>0</v>
      </c>
      <c r="G15" s="348"/>
      <c r="H15" s="322" t="e">
        <f>(D15+B15)/-B15</f>
        <v>#DIV/0!</v>
      </c>
      <c r="I15" s="311"/>
      <c r="J15" s="321"/>
      <c r="K15" s="311"/>
      <c r="L15" s="321"/>
      <c r="M15" s="318"/>
      <c r="N15" s="356">
        <f t="shared" si="2"/>
        <v>0</v>
      </c>
      <c r="O15" s="348"/>
      <c r="P15" s="322" t="e">
        <f>(L15+J15)/-J15</f>
        <v>#DIV/0!</v>
      </c>
      <c r="Q15" s="311"/>
      <c r="R15" s="321"/>
      <c r="S15" s="311"/>
      <c r="T15" s="321"/>
      <c r="U15" s="318"/>
      <c r="V15" s="356">
        <f t="shared" si="4"/>
        <v>0</v>
      </c>
      <c r="W15" s="348"/>
      <c r="X15" s="322" t="e">
        <f>(T15+R15)/-R15</f>
        <v>#DIV/0!</v>
      </c>
    </row>
    <row r="16" spans="1:25" ht="13.5" thickTop="1" x14ac:dyDescent="0.2"/>
    <row r="17" spans="1:9" x14ac:dyDescent="0.2">
      <c r="D17" s="3"/>
      <c r="E17" s="3"/>
      <c r="F17" s="3"/>
      <c r="G17" s="3"/>
      <c r="H17" s="3"/>
      <c r="I17" s="3"/>
    </row>
    <row r="18" spans="1:9" ht="15" x14ac:dyDescent="0.2">
      <c r="A18" s="381" t="s">
        <v>579</v>
      </c>
      <c r="B18" s="312">
        <f>B5</f>
        <v>0</v>
      </c>
    </row>
    <row r="19" spans="1:9" ht="15" x14ac:dyDescent="0.2">
      <c r="A19" s="382" t="s">
        <v>580</v>
      </c>
      <c r="B19" s="312">
        <f>D5</f>
        <v>0</v>
      </c>
    </row>
    <row r="20" spans="1:9" ht="15" x14ac:dyDescent="0.2">
      <c r="B20" s="191"/>
    </row>
    <row r="21" spans="1:9" ht="15" x14ac:dyDescent="0.2">
      <c r="A21" s="381" t="s">
        <v>581</v>
      </c>
      <c r="B21" s="312">
        <f>B9</f>
        <v>0</v>
      </c>
    </row>
    <row r="22" spans="1:9" ht="15" x14ac:dyDescent="0.2">
      <c r="A22" s="382" t="s">
        <v>582</v>
      </c>
      <c r="B22" s="312">
        <f>D9</f>
        <v>0</v>
      </c>
    </row>
    <row r="23" spans="1:9" ht="15" x14ac:dyDescent="0.2">
      <c r="B23" s="191"/>
    </row>
    <row r="24" spans="1:9" ht="15" x14ac:dyDescent="0.2">
      <c r="A24" s="381" t="s">
        <v>583</v>
      </c>
      <c r="B24" s="312">
        <f>B13</f>
        <v>0</v>
      </c>
    </row>
    <row r="25" spans="1:9" ht="15" x14ac:dyDescent="0.2">
      <c r="A25" s="382" t="s">
        <v>584</v>
      </c>
      <c r="B25" s="312">
        <f>D13</f>
        <v>0</v>
      </c>
    </row>
  </sheetData>
  <mergeCells count="1">
    <mergeCell ref="A1:U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9:P33"/>
  <sheetViews>
    <sheetView showGridLines="0" workbookViewId="0">
      <selection activeCell="J20" sqref="J20:P29"/>
    </sheetView>
  </sheetViews>
  <sheetFormatPr baseColWidth="10" defaultRowHeight="12.75" x14ac:dyDescent="0.2"/>
  <cols>
    <col min="1" max="1" width="3.7109375" style="392" customWidth="1"/>
    <col min="2" max="2" width="2.7109375" style="392" customWidth="1"/>
    <col min="3" max="4" width="11.42578125" style="392"/>
    <col min="5" max="5" width="12.5703125" style="392" customWidth="1"/>
    <col min="6" max="6" width="11.42578125" style="392"/>
    <col min="7" max="7" width="10.42578125" style="392" customWidth="1"/>
    <col min="8" max="8" width="2.7109375" style="392" customWidth="1"/>
    <col min="9" max="9" width="6.5703125" style="392" customWidth="1"/>
    <col min="10" max="10" width="2.7109375" style="392" customWidth="1"/>
    <col min="11" max="15" width="11.42578125" style="392"/>
    <col min="16" max="16" width="2.7109375" style="392" customWidth="1"/>
    <col min="17" max="16384" width="11.42578125" style="392"/>
  </cols>
  <sheetData>
    <row r="19" spans="1:16" ht="13.5" thickBot="1" x14ac:dyDescent="0.25">
      <c r="A19" s="391"/>
      <c r="B19" s="391"/>
      <c r="C19" s="391"/>
      <c r="D19" s="391"/>
      <c r="E19" s="391"/>
      <c r="F19" s="391"/>
      <c r="G19" s="391"/>
      <c r="H19" s="391"/>
      <c r="I19" s="391"/>
    </row>
    <row r="20" spans="1:16" ht="18" customHeight="1" x14ac:dyDescent="0.2">
      <c r="A20" s="391"/>
      <c r="B20" s="599" t="s">
        <v>629</v>
      </c>
      <c r="C20" s="600"/>
      <c r="D20" s="600"/>
      <c r="E20" s="600"/>
      <c r="F20" s="600"/>
      <c r="G20" s="600"/>
      <c r="H20" s="601"/>
      <c r="I20" s="391"/>
      <c r="J20" s="608" t="s">
        <v>630</v>
      </c>
      <c r="K20" s="609"/>
      <c r="L20" s="609"/>
      <c r="M20" s="609"/>
      <c r="N20" s="609"/>
      <c r="O20" s="609"/>
      <c r="P20" s="610"/>
    </row>
    <row r="21" spans="1:16" ht="18" customHeight="1" x14ac:dyDescent="0.2">
      <c r="A21" s="391"/>
      <c r="B21" s="602"/>
      <c r="C21" s="603"/>
      <c r="D21" s="603"/>
      <c r="E21" s="603"/>
      <c r="F21" s="603"/>
      <c r="G21" s="603"/>
      <c r="H21" s="604"/>
      <c r="I21" s="391"/>
      <c r="J21" s="611"/>
      <c r="K21" s="612"/>
      <c r="L21" s="612"/>
      <c r="M21" s="612"/>
      <c r="N21" s="612"/>
      <c r="O21" s="612"/>
      <c r="P21" s="613"/>
    </row>
    <row r="22" spans="1:16" ht="18" customHeight="1" x14ac:dyDescent="0.2">
      <c r="A22" s="391"/>
      <c r="B22" s="602"/>
      <c r="C22" s="603"/>
      <c r="D22" s="603"/>
      <c r="E22" s="603"/>
      <c r="F22" s="603"/>
      <c r="G22" s="603"/>
      <c r="H22" s="604"/>
      <c r="I22" s="391"/>
      <c r="J22" s="611"/>
      <c r="K22" s="612"/>
      <c r="L22" s="612"/>
      <c r="M22" s="612"/>
      <c r="N22" s="612"/>
      <c r="O22" s="612"/>
      <c r="P22" s="613"/>
    </row>
    <row r="23" spans="1:16" ht="18" customHeight="1" x14ac:dyDescent="0.2">
      <c r="A23" s="391"/>
      <c r="B23" s="602"/>
      <c r="C23" s="603"/>
      <c r="D23" s="603"/>
      <c r="E23" s="603"/>
      <c r="F23" s="603"/>
      <c r="G23" s="603"/>
      <c r="H23" s="604"/>
      <c r="I23" s="391"/>
      <c r="J23" s="611"/>
      <c r="K23" s="612"/>
      <c r="L23" s="612"/>
      <c r="M23" s="612"/>
      <c r="N23" s="612"/>
      <c r="O23" s="612"/>
      <c r="P23" s="613"/>
    </row>
    <row r="24" spans="1:16" ht="18" customHeight="1" x14ac:dyDescent="0.2">
      <c r="A24" s="391"/>
      <c r="B24" s="602"/>
      <c r="C24" s="603"/>
      <c r="D24" s="603"/>
      <c r="E24" s="603"/>
      <c r="F24" s="603"/>
      <c r="G24" s="603"/>
      <c r="H24" s="604"/>
      <c r="I24" s="391"/>
      <c r="J24" s="611"/>
      <c r="K24" s="612"/>
      <c r="L24" s="612"/>
      <c r="M24" s="612"/>
      <c r="N24" s="612"/>
      <c r="O24" s="612"/>
      <c r="P24" s="613"/>
    </row>
    <row r="25" spans="1:16" ht="18" customHeight="1" x14ac:dyDescent="0.2">
      <c r="A25" s="391"/>
      <c r="B25" s="602"/>
      <c r="C25" s="603"/>
      <c r="D25" s="603"/>
      <c r="E25" s="603"/>
      <c r="F25" s="603"/>
      <c r="G25" s="603"/>
      <c r="H25" s="604"/>
      <c r="I25" s="391"/>
      <c r="J25" s="611"/>
      <c r="K25" s="612"/>
      <c r="L25" s="612"/>
      <c r="M25" s="612"/>
      <c r="N25" s="612"/>
      <c r="O25" s="612"/>
      <c r="P25" s="613"/>
    </row>
    <row r="26" spans="1:16" ht="18" customHeight="1" x14ac:dyDescent="0.2">
      <c r="A26" s="391"/>
      <c r="B26" s="602"/>
      <c r="C26" s="603"/>
      <c r="D26" s="603"/>
      <c r="E26" s="603"/>
      <c r="F26" s="603"/>
      <c r="G26" s="603"/>
      <c r="H26" s="604"/>
      <c r="I26" s="391"/>
      <c r="J26" s="611"/>
      <c r="K26" s="612"/>
      <c r="L26" s="612"/>
      <c r="M26" s="612"/>
      <c r="N26" s="612"/>
      <c r="O26" s="612"/>
      <c r="P26" s="613"/>
    </row>
    <row r="27" spans="1:16" ht="18" customHeight="1" x14ac:dyDescent="0.2">
      <c r="A27" s="391"/>
      <c r="B27" s="602"/>
      <c r="C27" s="603"/>
      <c r="D27" s="603"/>
      <c r="E27" s="603"/>
      <c r="F27" s="603"/>
      <c r="G27" s="603"/>
      <c r="H27" s="604"/>
      <c r="I27" s="391"/>
      <c r="J27" s="611"/>
      <c r="K27" s="612"/>
      <c r="L27" s="612"/>
      <c r="M27" s="612"/>
      <c r="N27" s="612"/>
      <c r="O27" s="612"/>
      <c r="P27" s="613"/>
    </row>
    <row r="28" spans="1:16" ht="18" customHeight="1" x14ac:dyDescent="0.2">
      <c r="A28" s="391"/>
      <c r="B28" s="602"/>
      <c r="C28" s="603"/>
      <c r="D28" s="603"/>
      <c r="E28" s="603"/>
      <c r="F28" s="603"/>
      <c r="G28" s="603"/>
      <c r="H28" s="604"/>
      <c r="I28" s="391"/>
      <c r="J28" s="611"/>
      <c r="K28" s="612"/>
      <c r="L28" s="612"/>
      <c r="M28" s="612"/>
      <c r="N28" s="612"/>
      <c r="O28" s="612"/>
      <c r="P28" s="613"/>
    </row>
    <row r="29" spans="1:16" ht="18" customHeight="1" thickBot="1" x14ac:dyDescent="0.25">
      <c r="A29" s="391"/>
      <c r="B29" s="605"/>
      <c r="C29" s="606"/>
      <c r="D29" s="606"/>
      <c r="E29" s="606"/>
      <c r="F29" s="606"/>
      <c r="G29" s="606"/>
      <c r="H29" s="607"/>
      <c r="I29" s="391"/>
      <c r="J29" s="614"/>
      <c r="K29" s="615"/>
      <c r="L29" s="615"/>
      <c r="M29" s="615"/>
      <c r="N29" s="615"/>
      <c r="O29" s="615"/>
      <c r="P29" s="616"/>
    </row>
    <row r="30" spans="1:16" x14ac:dyDescent="0.2">
      <c r="A30" s="391"/>
      <c r="B30" s="391"/>
      <c r="C30" s="391"/>
      <c r="D30" s="391"/>
      <c r="E30" s="391"/>
      <c r="F30" s="391"/>
      <c r="G30" s="391"/>
      <c r="H30" s="391"/>
      <c r="I30" s="391"/>
    </row>
    <row r="31" spans="1:16" x14ac:dyDescent="0.2">
      <c r="A31" s="391"/>
      <c r="B31" s="391"/>
      <c r="C31" s="391"/>
      <c r="D31" s="391"/>
      <c r="E31" s="391"/>
      <c r="F31" s="391"/>
      <c r="G31" s="391"/>
      <c r="H31" s="391"/>
      <c r="I31" s="391"/>
    </row>
    <row r="32" spans="1:16" x14ac:dyDescent="0.2">
      <c r="A32" s="391"/>
      <c r="B32" s="391"/>
      <c r="C32" s="391"/>
      <c r="D32" s="391"/>
      <c r="E32" s="391"/>
      <c r="F32" s="391"/>
      <c r="G32" s="391"/>
      <c r="H32" s="391"/>
      <c r="I32" s="391"/>
    </row>
    <row r="33" spans="1:9" x14ac:dyDescent="0.2">
      <c r="A33" s="391"/>
      <c r="B33" s="391"/>
      <c r="C33" s="391"/>
      <c r="D33" s="391"/>
      <c r="E33" s="391"/>
      <c r="F33" s="391"/>
      <c r="G33" s="391"/>
      <c r="H33" s="391"/>
      <c r="I33" s="391"/>
    </row>
  </sheetData>
  <sheetProtection password="C6FE" sheet="1"/>
  <mergeCells count="2">
    <mergeCell ref="B20:H29"/>
    <mergeCell ref="J20:P29"/>
  </mergeCells>
  <pageMargins left="0.7" right="0.7" top="0.75" bottom="0.75" header="0.3" footer="0.3"/>
  <pageSetup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0:O30"/>
  <sheetViews>
    <sheetView showGridLines="0" showRowColHeaders="0" workbookViewId="0">
      <selection activeCell="J30" sqref="J30"/>
    </sheetView>
  </sheetViews>
  <sheetFormatPr baseColWidth="10" defaultRowHeight="12.75" x14ac:dyDescent="0.2"/>
  <cols>
    <col min="1" max="1" width="4.5703125" style="390" customWidth="1"/>
    <col min="2" max="2" width="4.42578125" style="390" customWidth="1"/>
    <col min="3" max="6" width="11.42578125" style="390"/>
    <col min="7" max="7" width="3.28515625" style="390" customWidth="1"/>
    <col min="8" max="8" width="11.42578125" style="390"/>
    <col min="9" max="9" width="2.7109375" style="390" customWidth="1"/>
    <col min="10" max="14" width="11.42578125" style="390"/>
    <col min="15" max="15" width="2.7109375" style="390" customWidth="1"/>
    <col min="16" max="16384" width="11.42578125" style="390"/>
  </cols>
  <sheetData>
    <row r="20" spans="2:15" ht="13.5" thickBot="1" x14ac:dyDescent="0.25"/>
    <row r="21" spans="2:15" x14ac:dyDescent="0.2">
      <c r="B21" s="370"/>
      <c r="C21" s="371"/>
      <c r="D21" s="371"/>
      <c r="E21" s="371"/>
      <c r="F21" s="371"/>
      <c r="G21" s="372"/>
      <c r="I21" s="362"/>
      <c r="J21" s="363"/>
      <c r="K21" s="363"/>
      <c r="L21" s="363"/>
      <c r="M21" s="363"/>
      <c r="N21" s="363"/>
      <c r="O21" s="364"/>
    </row>
    <row r="22" spans="2:15" x14ac:dyDescent="0.2">
      <c r="B22" s="373"/>
      <c r="C22" s="617" t="s">
        <v>573</v>
      </c>
      <c r="D22" s="617"/>
      <c r="E22" s="617"/>
      <c r="F22" s="374">
        <f>Hoja20!F17</f>
        <v>0</v>
      </c>
      <c r="G22" s="375"/>
      <c r="I22" s="365"/>
      <c r="J22" s="617" t="s">
        <v>585</v>
      </c>
      <c r="K22" s="617"/>
      <c r="L22" s="617"/>
      <c r="M22" s="617"/>
      <c r="N22" s="374">
        <f>Hoja21!F9</f>
        <v>0</v>
      </c>
      <c r="O22" s="366"/>
    </row>
    <row r="23" spans="2:15" x14ac:dyDescent="0.2">
      <c r="B23" s="373"/>
      <c r="C23" s="617" t="s">
        <v>574</v>
      </c>
      <c r="D23" s="617"/>
      <c r="E23" s="617"/>
      <c r="F23" s="380" t="e">
        <f>Hoja20!H17</f>
        <v>#DIV/0!</v>
      </c>
      <c r="G23" s="375"/>
      <c r="I23" s="365"/>
      <c r="J23" s="617" t="s">
        <v>586</v>
      </c>
      <c r="K23" s="617"/>
      <c r="L23" s="617"/>
      <c r="M23" s="617"/>
      <c r="N23" s="380" t="e">
        <f>Hoja21!H9</f>
        <v>#DIV/0!</v>
      </c>
      <c r="O23" s="366"/>
    </row>
    <row r="24" spans="2:15" x14ac:dyDescent="0.2">
      <c r="B24" s="373"/>
      <c r="C24" s="376"/>
      <c r="D24" s="376"/>
      <c r="E24" s="376"/>
      <c r="F24" s="376"/>
      <c r="G24" s="375"/>
      <c r="I24" s="365"/>
      <c r="J24" s="383"/>
      <c r="K24" s="383"/>
      <c r="L24" s="383"/>
      <c r="M24" s="384"/>
      <c r="N24" s="376"/>
      <c r="O24" s="366"/>
    </row>
    <row r="25" spans="2:15" x14ac:dyDescent="0.2">
      <c r="B25" s="373"/>
      <c r="C25" s="617" t="s">
        <v>575</v>
      </c>
      <c r="D25" s="617"/>
      <c r="E25" s="617"/>
      <c r="F25" s="374">
        <f>Hoja20!F27</f>
        <v>0</v>
      </c>
      <c r="G25" s="375"/>
      <c r="I25" s="365"/>
      <c r="J25" s="617" t="s">
        <v>587</v>
      </c>
      <c r="K25" s="617"/>
      <c r="L25" s="617"/>
      <c r="M25" s="617"/>
      <c r="N25" s="374">
        <f>Hoja21!F13</f>
        <v>0</v>
      </c>
      <c r="O25" s="366"/>
    </row>
    <row r="26" spans="2:15" x14ac:dyDescent="0.2">
      <c r="B26" s="373"/>
      <c r="C26" s="617" t="s">
        <v>576</v>
      </c>
      <c r="D26" s="617"/>
      <c r="E26" s="617"/>
      <c r="F26" s="380" t="e">
        <f>Hoja20!H27</f>
        <v>#DIV/0!</v>
      </c>
      <c r="G26" s="375"/>
      <c r="I26" s="365"/>
      <c r="J26" s="617" t="s">
        <v>588</v>
      </c>
      <c r="K26" s="617"/>
      <c r="L26" s="617"/>
      <c r="M26" s="617"/>
      <c r="N26" s="380" t="e">
        <f>Hoja21!H13</f>
        <v>#DIV/0!</v>
      </c>
      <c r="O26" s="366"/>
    </row>
    <row r="27" spans="2:15" ht="13.5" thickBot="1" x14ac:dyDescent="0.25">
      <c r="B27" s="373"/>
      <c r="C27" s="376"/>
      <c r="D27" s="376"/>
      <c r="E27" s="376"/>
      <c r="F27" s="376"/>
      <c r="G27" s="375"/>
      <c r="I27" s="367"/>
      <c r="J27" s="368"/>
      <c r="K27" s="368"/>
      <c r="L27" s="368"/>
      <c r="M27" s="368"/>
      <c r="N27" s="368"/>
      <c r="O27" s="369"/>
    </row>
    <row r="28" spans="2:15" x14ac:dyDescent="0.2">
      <c r="B28" s="373"/>
      <c r="C28" s="617" t="s">
        <v>577</v>
      </c>
      <c r="D28" s="617"/>
      <c r="E28" s="617"/>
      <c r="F28" s="374">
        <f>Hoja20!F34</f>
        <v>0</v>
      </c>
      <c r="G28" s="375"/>
    </row>
    <row r="29" spans="2:15" x14ac:dyDescent="0.2">
      <c r="B29" s="373"/>
      <c r="C29" s="617" t="s">
        <v>578</v>
      </c>
      <c r="D29" s="617"/>
      <c r="E29" s="617"/>
      <c r="F29" s="380" t="e">
        <f>Hoja20!H35</f>
        <v>#DIV/0!</v>
      </c>
      <c r="G29" s="375"/>
    </row>
    <row r="30" spans="2:15" ht="13.5" thickBot="1" x14ac:dyDescent="0.25">
      <c r="B30" s="377"/>
      <c r="C30" s="378"/>
      <c r="D30" s="378"/>
      <c r="E30" s="378"/>
      <c r="F30" s="378"/>
      <c r="G30" s="379"/>
    </row>
  </sheetData>
  <sheetProtection password="CABD" sheet="1"/>
  <mergeCells count="10">
    <mergeCell ref="C28:E28"/>
    <mergeCell ref="C29:E29"/>
    <mergeCell ref="J22:M22"/>
    <mergeCell ref="J23:M23"/>
    <mergeCell ref="J25:M25"/>
    <mergeCell ref="J26:M26"/>
    <mergeCell ref="C22:E22"/>
    <mergeCell ref="C23:E23"/>
    <mergeCell ref="C25:E25"/>
    <mergeCell ref="C26:E2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I191"/>
  <sheetViews>
    <sheetView topLeftCell="A28" workbookViewId="0">
      <selection activeCell="B6" sqref="B6"/>
    </sheetView>
  </sheetViews>
  <sheetFormatPr baseColWidth="10" defaultRowHeight="12.75" x14ac:dyDescent="0.2"/>
  <cols>
    <col min="1" max="1" width="42.5703125" style="77" customWidth="1"/>
    <col min="2" max="2" width="6.28515625" style="77" customWidth="1"/>
    <col min="3" max="3" width="19.28515625" style="77" customWidth="1"/>
    <col min="4" max="4" width="11.140625" style="77" bestFit="1" customWidth="1"/>
    <col min="5" max="5" width="13.7109375" style="77" bestFit="1" customWidth="1"/>
    <col min="6" max="6" width="13.28515625" style="77" bestFit="1" customWidth="1"/>
    <col min="7" max="7" width="11.140625" style="77" bestFit="1" customWidth="1"/>
    <col min="8" max="8" width="12.28515625" style="77" bestFit="1" customWidth="1"/>
    <col min="9" max="9" width="10.140625" style="77" bestFit="1" customWidth="1"/>
    <col min="10" max="16384" width="11.42578125" style="77"/>
  </cols>
  <sheetData>
    <row r="1" spans="1:8" ht="23.25" x14ac:dyDescent="0.35">
      <c r="A1" s="620" t="s">
        <v>589</v>
      </c>
      <c r="B1" s="620"/>
      <c r="C1" s="619"/>
      <c r="D1" s="619"/>
      <c r="E1" s="619"/>
      <c r="F1" s="619"/>
      <c r="G1" s="619"/>
      <c r="H1" s="619"/>
    </row>
    <row r="2" spans="1:8" ht="15" x14ac:dyDescent="0.2">
      <c r="A2" s="423" t="s">
        <v>239</v>
      </c>
      <c r="B2" s="423"/>
      <c r="C2" s="424" t="s">
        <v>272</v>
      </c>
      <c r="D2" s="424" t="s">
        <v>0</v>
      </c>
      <c r="E2" s="424" t="s">
        <v>1</v>
      </c>
      <c r="F2" s="424" t="s">
        <v>2</v>
      </c>
      <c r="G2" s="424" t="s">
        <v>3</v>
      </c>
      <c r="H2" s="424" t="s">
        <v>4</v>
      </c>
    </row>
    <row r="3" spans="1:8" ht="15" x14ac:dyDescent="0.2">
      <c r="A3" s="409" t="s">
        <v>395</v>
      </c>
      <c r="B3" s="409"/>
      <c r="D3" s="94"/>
      <c r="E3" s="94"/>
      <c r="F3" s="94"/>
      <c r="G3" s="94"/>
      <c r="H3" s="94"/>
    </row>
    <row r="4" spans="1:8" ht="15" x14ac:dyDescent="0.2">
      <c r="A4" s="389" t="s">
        <v>600</v>
      </c>
      <c r="B4" s="389"/>
      <c r="D4" s="94"/>
      <c r="E4" s="94"/>
      <c r="F4" s="94"/>
      <c r="G4" s="94"/>
      <c r="H4" s="94"/>
    </row>
    <row r="5" spans="1:8" ht="15" x14ac:dyDescent="0.2">
      <c r="A5" s="423" t="s">
        <v>396</v>
      </c>
      <c r="B5" s="423"/>
      <c r="C5" s="425"/>
      <c r="D5" s="426"/>
      <c r="E5" s="426"/>
      <c r="F5" s="426"/>
      <c r="G5" s="426"/>
      <c r="H5" s="426"/>
    </row>
    <row r="6" spans="1:8" ht="15" x14ac:dyDescent="0.2">
      <c r="A6" s="700" t="s">
        <v>700</v>
      </c>
      <c r="B6" s="699">
        <f>Hoja1!G9</f>
        <v>0.33</v>
      </c>
      <c r="D6" s="94"/>
      <c r="E6" s="94"/>
      <c r="F6" s="94"/>
      <c r="G6" s="94"/>
      <c r="H6" s="94"/>
    </row>
    <row r="7" spans="1:8" ht="15" x14ac:dyDescent="0.2">
      <c r="A7" s="389" t="s">
        <v>607</v>
      </c>
      <c r="B7" s="389"/>
      <c r="D7" s="94"/>
      <c r="E7" s="94"/>
      <c r="F7" s="94"/>
      <c r="G7" s="94"/>
      <c r="H7" s="94"/>
    </row>
    <row r="8" spans="1:8" ht="30" x14ac:dyDescent="0.2">
      <c r="A8" s="410" t="s">
        <v>606</v>
      </c>
      <c r="B8" s="410"/>
      <c r="D8" s="94"/>
      <c r="E8" s="94"/>
      <c r="F8" s="94"/>
      <c r="G8" s="94"/>
      <c r="H8" s="94"/>
    </row>
    <row r="9" spans="1:8" ht="30" x14ac:dyDescent="0.2">
      <c r="A9" s="410" t="s">
        <v>605</v>
      </c>
      <c r="B9" s="410"/>
      <c r="D9" s="94"/>
      <c r="E9" s="94"/>
      <c r="F9" s="94"/>
      <c r="G9" s="94"/>
    </row>
    <row r="10" spans="1:8" ht="30" x14ac:dyDescent="0.2">
      <c r="A10" s="410" t="s">
        <v>604</v>
      </c>
      <c r="B10" s="410"/>
      <c r="D10" s="94"/>
      <c r="E10" s="94"/>
      <c r="F10" s="94"/>
      <c r="G10" s="94"/>
      <c r="H10" s="94"/>
    </row>
    <row r="11" spans="1:8" ht="15" x14ac:dyDescent="0.2">
      <c r="A11" s="423" t="s">
        <v>397</v>
      </c>
      <c r="B11" s="423"/>
      <c r="C11" s="425"/>
      <c r="D11" s="426"/>
      <c r="E11" s="426"/>
      <c r="F11" s="426"/>
      <c r="G11" s="426"/>
      <c r="H11" s="426"/>
    </row>
    <row r="12" spans="1:8" ht="15" x14ac:dyDescent="0.2">
      <c r="A12" s="389" t="s">
        <v>603</v>
      </c>
      <c r="B12" s="389"/>
      <c r="D12" s="94"/>
      <c r="E12" s="94"/>
      <c r="F12" s="94"/>
      <c r="G12" s="94"/>
      <c r="H12" s="94"/>
    </row>
    <row r="13" spans="1:8" ht="15" x14ac:dyDescent="0.2">
      <c r="A13" s="389" t="s">
        <v>602</v>
      </c>
      <c r="B13" s="389"/>
      <c r="D13" s="94"/>
      <c r="E13" s="94"/>
      <c r="F13" s="94"/>
      <c r="G13" s="94"/>
      <c r="H13" s="94"/>
    </row>
    <row r="14" spans="1:8" ht="15" x14ac:dyDescent="0.2">
      <c r="A14" s="389" t="s">
        <v>601</v>
      </c>
      <c r="B14" s="389"/>
      <c r="C14" s="94"/>
      <c r="D14" s="94"/>
      <c r="E14" s="94"/>
      <c r="F14" s="94"/>
      <c r="G14" s="94"/>
      <c r="H14" s="94"/>
    </row>
    <row r="15" spans="1:8" ht="15" x14ac:dyDescent="0.2">
      <c r="A15" s="423" t="s">
        <v>399</v>
      </c>
      <c r="B15" s="423"/>
      <c r="C15" s="426"/>
      <c r="D15" s="426"/>
      <c r="E15" s="426"/>
      <c r="F15" s="426"/>
      <c r="G15" s="426"/>
      <c r="H15" s="426"/>
    </row>
    <row r="16" spans="1:8" x14ac:dyDescent="0.2">
      <c r="C16" s="411"/>
    </row>
    <row r="18" spans="1:8" ht="23.25" x14ac:dyDescent="0.35">
      <c r="A18" s="619" t="s">
        <v>394</v>
      </c>
      <c r="B18" s="619"/>
      <c r="C18" s="619"/>
      <c r="D18" s="619"/>
      <c r="E18" s="619"/>
      <c r="F18" s="619"/>
      <c r="G18" s="619"/>
      <c r="H18" s="619"/>
    </row>
    <row r="19" spans="1:8" ht="15" x14ac:dyDescent="0.2">
      <c r="A19" s="423" t="s">
        <v>239</v>
      </c>
      <c r="B19" s="423"/>
      <c r="C19" s="424" t="s">
        <v>272</v>
      </c>
      <c r="D19" s="424" t="s">
        <v>0</v>
      </c>
      <c r="E19" s="424" t="s">
        <v>1</v>
      </c>
      <c r="F19" s="424" t="s">
        <v>2</v>
      </c>
      <c r="G19" s="424" t="s">
        <v>3</v>
      </c>
      <c r="H19" s="424" t="s">
        <v>4</v>
      </c>
    </row>
    <row r="20" spans="1:8" ht="15" x14ac:dyDescent="0.2">
      <c r="A20" s="409" t="s">
        <v>395</v>
      </c>
      <c r="B20" s="409"/>
      <c r="D20" s="94"/>
      <c r="E20" s="94"/>
      <c r="F20" s="94"/>
      <c r="G20" s="94"/>
      <c r="H20" s="94"/>
    </row>
    <row r="21" spans="1:8" ht="15" x14ac:dyDescent="0.2">
      <c r="A21" s="389" t="s">
        <v>600</v>
      </c>
      <c r="B21" s="389"/>
      <c r="D21" s="94"/>
      <c r="E21" s="94"/>
      <c r="F21" s="94"/>
      <c r="G21" s="94"/>
      <c r="H21" s="94"/>
    </row>
    <row r="22" spans="1:8" ht="15" x14ac:dyDescent="0.2">
      <c r="A22" s="389" t="s">
        <v>590</v>
      </c>
      <c r="B22" s="389"/>
      <c r="D22" s="94"/>
      <c r="E22" s="94"/>
      <c r="F22" s="94"/>
      <c r="G22" s="94"/>
      <c r="H22" s="94"/>
    </row>
    <row r="23" spans="1:8" ht="15" x14ac:dyDescent="0.2">
      <c r="A23" s="423" t="s">
        <v>396</v>
      </c>
      <c r="B23" s="423"/>
      <c r="C23" s="425"/>
      <c r="D23" s="426"/>
      <c r="E23" s="426"/>
      <c r="F23" s="426"/>
      <c r="G23" s="426"/>
      <c r="H23" s="426"/>
    </row>
    <row r="24" spans="1:8" ht="15" x14ac:dyDescent="0.2">
      <c r="A24" s="389" t="s">
        <v>591</v>
      </c>
      <c r="B24" s="699">
        <f>Hoja1!G9</f>
        <v>0.33</v>
      </c>
      <c r="D24" s="94"/>
      <c r="E24" s="94"/>
      <c r="F24" s="94"/>
      <c r="G24" s="94"/>
      <c r="H24" s="94"/>
    </row>
    <row r="25" spans="1:8" ht="15" x14ac:dyDescent="0.2">
      <c r="A25" s="389" t="s">
        <v>592</v>
      </c>
      <c r="B25" s="389"/>
      <c r="D25" s="94"/>
      <c r="E25" s="94"/>
      <c r="F25" s="94"/>
      <c r="G25" s="94"/>
      <c r="H25" s="94"/>
    </row>
    <row r="26" spans="1:8" ht="30" x14ac:dyDescent="0.2">
      <c r="A26" s="410" t="s">
        <v>593</v>
      </c>
      <c r="B26" s="410"/>
      <c r="D26" s="94"/>
      <c r="E26" s="94"/>
      <c r="F26" s="94"/>
      <c r="G26" s="94"/>
      <c r="H26" s="94"/>
    </row>
    <row r="27" spans="1:8" ht="30" x14ac:dyDescent="0.2">
      <c r="A27" s="410" t="s">
        <v>594</v>
      </c>
      <c r="B27" s="410"/>
      <c r="D27" s="94"/>
      <c r="E27" s="94"/>
      <c r="F27" s="94"/>
      <c r="G27" s="94"/>
      <c r="H27" s="94"/>
    </row>
    <row r="28" spans="1:8" ht="30" x14ac:dyDescent="0.2">
      <c r="A28" s="410" t="s">
        <v>595</v>
      </c>
      <c r="B28" s="410"/>
      <c r="D28" s="94"/>
      <c r="E28" s="94"/>
      <c r="F28" s="94"/>
      <c r="G28" s="94"/>
      <c r="H28" s="94"/>
    </row>
    <row r="29" spans="1:8" ht="15" x14ac:dyDescent="0.2">
      <c r="A29" s="423" t="s">
        <v>397</v>
      </c>
      <c r="B29" s="423"/>
      <c r="C29" s="425"/>
      <c r="D29" s="426"/>
      <c r="E29" s="426"/>
      <c r="F29" s="426"/>
      <c r="G29" s="426"/>
      <c r="H29" s="426"/>
    </row>
    <row r="30" spans="1:8" ht="15" x14ac:dyDescent="0.2">
      <c r="A30" s="389" t="s">
        <v>596</v>
      </c>
      <c r="B30" s="389"/>
      <c r="D30" s="94"/>
      <c r="E30" s="94"/>
      <c r="F30" s="94"/>
      <c r="G30" s="94"/>
      <c r="H30" s="94"/>
    </row>
    <row r="31" spans="1:8" ht="15" x14ac:dyDescent="0.2">
      <c r="A31" s="389" t="s">
        <v>597</v>
      </c>
      <c r="B31" s="389"/>
      <c r="D31" s="94"/>
      <c r="E31" s="94"/>
      <c r="F31" s="94"/>
      <c r="G31" s="94"/>
      <c r="H31" s="94"/>
    </row>
    <row r="32" spans="1:8" ht="15" x14ac:dyDescent="0.2">
      <c r="A32" s="389" t="s">
        <v>598</v>
      </c>
      <c r="B32" s="389"/>
      <c r="C32" s="94"/>
      <c r="D32" s="94"/>
      <c r="E32" s="94"/>
      <c r="F32" s="94"/>
      <c r="G32" s="94"/>
      <c r="H32" s="94"/>
    </row>
    <row r="33" spans="1:9" ht="15" x14ac:dyDescent="0.2">
      <c r="A33" s="389" t="s">
        <v>599</v>
      </c>
      <c r="B33" s="389"/>
      <c r="C33" s="94"/>
      <c r="D33" s="94"/>
      <c r="E33" s="94"/>
      <c r="F33" s="94"/>
      <c r="G33" s="94"/>
      <c r="H33" s="94"/>
    </row>
    <row r="34" spans="1:9" ht="30" x14ac:dyDescent="0.2">
      <c r="A34" s="412" t="s">
        <v>398</v>
      </c>
      <c r="B34" s="412"/>
      <c r="D34" s="94"/>
      <c r="E34" s="94"/>
      <c r="F34" s="94"/>
      <c r="G34" s="94"/>
      <c r="H34" s="94"/>
    </row>
    <row r="35" spans="1:9" ht="15" x14ac:dyDescent="0.2">
      <c r="A35" s="423" t="s">
        <v>399</v>
      </c>
      <c r="B35" s="423"/>
      <c r="C35" s="426"/>
      <c r="D35" s="426"/>
      <c r="E35" s="426"/>
      <c r="F35" s="426"/>
      <c r="G35" s="426"/>
      <c r="H35" s="426"/>
    </row>
    <row r="36" spans="1:9" x14ac:dyDescent="0.2">
      <c r="C36" s="411"/>
      <c r="D36" s="94"/>
      <c r="E36" s="94"/>
      <c r="F36" s="94"/>
      <c r="G36" s="94"/>
      <c r="H36" s="94"/>
    </row>
    <row r="37" spans="1:9" ht="23.25" x14ac:dyDescent="0.35">
      <c r="A37" s="619" t="s">
        <v>407</v>
      </c>
      <c r="B37" s="619"/>
      <c r="C37" s="619"/>
      <c r="D37" s="619"/>
      <c r="E37" s="619"/>
      <c r="F37" s="619"/>
      <c r="G37" s="94"/>
      <c r="H37" s="94"/>
    </row>
    <row r="38" spans="1:9" ht="37.5" customHeight="1" x14ac:dyDescent="0.2">
      <c r="A38" s="427" t="s">
        <v>401</v>
      </c>
      <c r="B38" s="694"/>
      <c r="C38" s="433" t="s">
        <v>403</v>
      </c>
      <c r="D38" s="434" t="s">
        <v>404</v>
      </c>
      <c r="E38" s="428" t="s">
        <v>619</v>
      </c>
      <c r="F38" s="435" t="s">
        <v>636</v>
      </c>
      <c r="G38" s="429" t="s">
        <v>405</v>
      </c>
      <c r="H38" s="94"/>
    </row>
    <row r="39" spans="1:9" x14ac:dyDescent="0.2">
      <c r="A39" s="77" t="s">
        <v>402</v>
      </c>
      <c r="C39" s="94"/>
      <c r="D39" s="78"/>
      <c r="E39" s="413"/>
      <c r="F39" s="411"/>
      <c r="G39" s="78"/>
      <c r="H39" s="94"/>
    </row>
    <row r="40" spans="1:9" x14ac:dyDescent="0.2">
      <c r="A40" s="248" t="s">
        <v>315</v>
      </c>
      <c r="B40" s="248"/>
      <c r="C40" s="94"/>
      <c r="D40" s="78"/>
      <c r="E40" s="413"/>
      <c r="F40" s="436"/>
      <c r="G40" s="78"/>
      <c r="H40" s="94"/>
    </row>
    <row r="41" spans="1:9" x14ac:dyDescent="0.2">
      <c r="A41" s="431" t="s">
        <v>618</v>
      </c>
      <c r="B41" s="695"/>
      <c r="C41" s="394">
        <f>+C39+C40</f>
        <v>0</v>
      </c>
      <c r="D41" s="432" t="e">
        <f>C41/$C$41</f>
        <v>#DIV/0!</v>
      </c>
      <c r="E41" s="437"/>
      <c r="F41" s="394" t="s">
        <v>82</v>
      </c>
      <c r="G41" s="432"/>
      <c r="H41" s="94"/>
    </row>
    <row r="42" spans="1:9" x14ac:dyDescent="0.2">
      <c r="D42" s="94"/>
      <c r="F42" s="394" t="s">
        <v>406</v>
      </c>
      <c r="G42" s="432"/>
      <c r="H42" s="94"/>
    </row>
    <row r="43" spans="1:9" x14ac:dyDescent="0.2">
      <c r="F43" s="188" t="s">
        <v>400</v>
      </c>
      <c r="G43" s="430"/>
    </row>
    <row r="44" spans="1:9" x14ac:dyDescent="0.2">
      <c r="F44" s="78"/>
    </row>
    <row r="45" spans="1:9" ht="33.75" customHeight="1" x14ac:dyDescent="0.2">
      <c r="A45" s="621" t="s">
        <v>620</v>
      </c>
      <c r="B45" s="621"/>
      <c r="C45" s="621"/>
      <c r="D45" s="621"/>
      <c r="E45" s="621"/>
      <c r="F45" s="621"/>
      <c r="G45" s="621"/>
      <c r="H45" s="621"/>
      <c r="I45" s="621"/>
    </row>
    <row r="46" spans="1:9" ht="14.25" customHeight="1" x14ac:dyDescent="0.2">
      <c r="A46" s="447" t="s">
        <v>419</v>
      </c>
      <c r="B46" s="696"/>
      <c r="C46" s="622" t="s">
        <v>403</v>
      </c>
      <c r="D46" s="443" t="s">
        <v>466</v>
      </c>
      <c r="E46" s="443" t="s">
        <v>436</v>
      </c>
      <c r="F46" s="443" t="s">
        <v>437</v>
      </c>
      <c r="G46" s="443" t="s">
        <v>438</v>
      </c>
      <c r="H46" s="443" t="s">
        <v>439</v>
      </c>
      <c r="I46" s="443" t="s">
        <v>440</v>
      </c>
    </row>
    <row r="47" spans="1:9" ht="14.25" customHeight="1" x14ac:dyDescent="0.2">
      <c r="A47" s="445" t="s">
        <v>649</v>
      </c>
      <c r="B47" s="445"/>
      <c r="C47" s="623"/>
      <c r="D47" s="446"/>
      <c r="E47" s="446"/>
      <c r="F47" s="446"/>
      <c r="G47" s="446"/>
      <c r="H47" s="446"/>
      <c r="I47" s="446"/>
    </row>
    <row r="48" spans="1:9" x14ac:dyDescent="0.2">
      <c r="A48" s="219" t="s">
        <v>612</v>
      </c>
      <c r="B48" s="219"/>
      <c r="C48" s="78"/>
    </row>
    <row r="49" spans="1:9" x14ac:dyDescent="0.2">
      <c r="A49" s="219" t="s">
        <v>613</v>
      </c>
      <c r="B49" s="219"/>
      <c r="C49" s="94"/>
      <c r="E49" s="438"/>
      <c r="F49" s="186"/>
    </row>
    <row r="50" spans="1:9" x14ac:dyDescent="0.2">
      <c r="A50" s="219" t="s">
        <v>614</v>
      </c>
      <c r="B50" s="219"/>
      <c r="C50" s="441"/>
      <c r="E50" s="438"/>
    </row>
    <row r="51" spans="1:9" x14ac:dyDescent="0.2">
      <c r="A51" s="219" t="s">
        <v>408</v>
      </c>
      <c r="B51" s="219"/>
      <c r="C51" s="444"/>
      <c r="E51" s="438"/>
    </row>
    <row r="52" spans="1:9" x14ac:dyDescent="0.2">
      <c r="A52" s="219" t="s">
        <v>621</v>
      </c>
      <c r="B52" s="219"/>
      <c r="C52" s="386"/>
      <c r="D52" s="248"/>
      <c r="E52" s="438"/>
    </row>
    <row r="53" spans="1:9" x14ac:dyDescent="0.2">
      <c r="A53" s="219" t="s">
        <v>615</v>
      </c>
      <c r="B53" s="219"/>
      <c r="C53" s="94"/>
      <c r="E53" s="438"/>
    </row>
    <row r="54" spans="1:9" x14ac:dyDescent="0.2">
      <c r="A54" s="219" t="s">
        <v>608</v>
      </c>
      <c r="B54" s="219"/>
      <c r="C54" s="414"/>
      <c r="E54" s="438"/>
    </row>
    <row r="55" spans="1:9" x14ac:dyDescent="0.2">
      <c r="A55" s="219" t="s">
        <v>616</v>
      </c>
      <c r="B55" s="219"/>
      <c r="C55" s="415"/>
    </row>
    <row r="56" spans="1:9" ht="17.25" customHeight="1" x14ac:dyDescent="0.35">
      <c r="A56" s="416" t="s">
        <v>624</v>
      </c>
      <c r="B56" s="416"/>
      <c r="C56" s="415"/>
      <c r="D56" s="387"/>
      <c r="E56" s="387"/>
      <c r="F56" s="387"/>
      <c r="G56" s="385"/>
      <c r="H56" s="385"/>
    </row>
    <row r="57" spans="1:9" ht="17.25" customHeight="1" x14ac:dyDescent="0.35">
      <c r="A57" s="417" t="s">
        <v>409</v>
      </c>
      <c r="B57" s="417"/>
      <c r="C57" s="444"/>
      <c r="D57" s="388"/>
      <c r="E57" s="388"/>
      <c r="F57" s="388"/>
      <c r="G57" s="80"/>
      <c r="H57" s="79"/>
    </row>
    <row r="58" spans="1:9" ht="15" x14ac:dyDescent="0.2">
      <c r="A58" s="389" t="s">
        <v>609</v>
      </c>
      <c r="B58" s="389"/>
      <c r="C58" s="415"/>
      <c r="D58" s="389"/>
      <c r="E58" s="389"/>
      <c r="F58" s="389"/>
    </row>
    <row r="59" spans="1:9" ht="19.5" x14ac:dyDescent="0.35">
      <c r="A59" s="389" t="s">
        <v>623</v>
      </c>
      <c r="B59" s="389"/>
      <c r="C59" s="415"/>
      <c r="D59" s="388"/>
      <c r="E59" s="388"/>
      <c r="F59" s="388"/>
      <c r="G59" s="180"/>
      <c r="H59" s="180"/>
    </row>
    <row r="60" spans="1:9" x14ac:dyDescent="0.2">
      <c r="A60" s="248" t="s">
        <v>410</v>
      </c>
      <c r="B60" s="248"/>
      <c r="C60" s="444"/>
      <c r="D60" s="444"/>
      <c r="E60" s="444"/>
      <c r="F60" s="444"/>
      <c r="G60" s="444"/>
      <c r="H60" s="444"/>
      <c r="I60" s="444"/>
    </row>
    <row r="61" spans="1:9" ht="15" x14ac:dyDescent="0.2">
      <c r="A61" s="450" t="s">
        <v>419</v>
      </c>
      <c r="B61" s="697"/>
      <c r="C61" s="451" t="s">
        <v>466</v>
      </c>
      <c r="D61" s="450" t="s">
        <v>436</v>
      </c>
      <c r="E61" s="450" t="s">
        <v>437</v>
      </c>
      <c r="F61" s="450" t="s">
        <v>438</v>
      </c>
      <c r="G61" s="450" t="s">
        <v>439</v>
      </c>
      <c r="H61" s="450" t="s">
        <v>440</v>
      </c>
      <c r="I61" s="437"/>
    </row>
    <row r="62" spans="1:9" ht="15" x14ac:dyDescent="0.2">
      <c r="A62" s="448" t="s">
        <v>617</v>
      </c>
      <c r="B62" s="448"/>
      <c r="C62" s="183"/>
      <c r="D62" s="448"/>
      <c r="E62" s="448"/>
      <c r="F62" s="448"/>
      <c r="G62" s="448"/>
      <c r="H62" s="449"/>
      <c r="I62" s="188"/>
    </row>
    <row r="63" spans="1:9" ht="15" x14ac:dyDescent="0.2">
      <c r="A63" s="450" t="s">
        <v>611</v>
      </c>
      <c r="B63" s="697"/>
      <c r="C63" s="432"/>
      <c r="D63" s="437"/>
      <c r="E63" s="437"/>
      <c r="F63" s="437"/>
      <c r="G63" s="437"/>
      <c r="H63" s="437"/>
      <c r="I63" s="437"/>
    </row>
    <row r="66" spans="1:9" ht="37.5" customHeight="1" x14ac:dyDescent="0.2">
      <c r="A66" s="621" t="s">
        <v>622</v>
      </c>
      <c r="B66" s="621"/>
      <c r="C66" s="621"/>
    </row>
    <row r="67" spans="1:9" ht="18" customHeight="1" x14ac:dyDescent="0.2">
      <c r="A67" s="447" t="s">
        <v>419</v>
      </c>
      <c r="B67" s="696"/>
      <c r="C67" s="622" t="s">
        <v>403</v>
      </c>
      <c r="D67" s="443" t="s">
        <v>466</v>
      </c>
      <c r="E67" s="443" t="s">
        <v>436</v>
      </c>
      <c r="F67" s="443" t="s">
        <v>437</v>
      </c>
      <c r="G67" s="443" t="s">
        <v>438</v>
      </c>
      <c r="H67" s="443" t="s">
        <v>439</v>
      </c>
      <c r="I67" s="443" t="s">
        <v>440</v>
      </c>
    </row>
    <row r="68" spans="1:9" ht="18.75" customHeight="1" x14ac:dyDescent="0.2">
      <c r="A68" s="445" t="s">
        <v>649</v>
      </c>
      <c r="B68" s="445"/>
      <c r="C68" s="623"/>
      <c r="D68" s="394"/>
      <c r="E68" s="394"/>
      <c r="F68" s="394"/>
      <c r="G68" s="394"/>
      <c r="H68" s="394"/>
      <c r="I68" s="394"/>
    </row>
    <row r="69" spans="1:9" x14ac:dyDescent="0.2">
      <c r="A69" s="219" t="s">
        <v>612</v>
      </c>
      <c r="B69" s="219"/>
      <c r="C69" s="78"/>
    </row>
    <row r="70" spans="1:9" x14ac:dyDescent="0.2">
      <c r="A70" s="219" t="s">
        <v>613</v>
      </c>
      <c r="B70" s="219"/>
      <c r="C70" s="94"/>
    </row>
    <row r="71" spans="1:9" x14ac:dyDescent="0.2">
      <c r="A71" s="219" t="s">
        <v>614</v>
      </c>
      <c r="B71" s="219"/>
      <c r="C71" s="442"/>
    </row>
    <row r="72" spans="1:9" x14ac:dyDescent="0.2">
      <c r="A72" s="262" t="s">
        <v>408</v>
      </c>
      <c r="B72" s="262"/>
      <c r="C72" s="444"/>
    </row>
    <row r="73" spans="1:9" x14ac:dyDescent="0.2">
      <c r="A73" s="219" t="s">
        <v>621</v>
      </c>
      <c r="B73" s="219"/>
      <c r="C73" s="386"/>
    </row>
    <row r="74" spans="1:9" x14ac:dyDescent="0.2">
      <c r="A74" s="219" t="s">
        <v>615</v>
      </c>
      <c r="B74" s="219"/>
      <c r="C74" s="94"/>
    </row>
    <row r="75" spans="1:9" x14ac:dyDescent="0.2">
      <c r="A75" s="219" t="s">
        <v>608</v>
      </c>
      <c r="B75" s="219"/>
      <c r="C75" s="414"/>
    </row>
    <row r="76" spans="1:9" x14ac:dyDescent="0.2">
      <c r="A76" s="219" t="s">
        <v>616</v>
      </c>
      <c r="B76" s="219"/>
      <c r="C76" s="415"/>
    </row>
    <row r="77" spans="1:9" x14ac:dyDescent="0.2">
      <c r="A77" s="418" t="s">
        <v>650</v>
      </c>
      <c r="B77" s="418"/>
      <c r="C77" s="415"/>
    </row>
    <row r="78" spans="1:9" x14ac:dyDescent="0.2">
      <c r="A78" s="452" t="s">
        <v>409</v>
      </c>
      <c r="B78" s="452"/>
      <c r="C78" s="444"/>
    </row>
    <row r="79" spans="1:9" ht="15" x14ac:dyDescent="0.2">
      <c r="A79" s="389" t="s">
        <v>609</v>
      </c>
      <c r="B79" s="389"/>
      <c r="C79" s="415"/>
    </row>
    <row r="80" spans="1:9" ht="19.5" x14ac:dyDescent="0.35">
      <c r="A80" s="389" t="s">
        <v>623</v>
      </c>
      <c r="B80" s="389"/>
      <c r="C80" s="415"/>
    </row>
    <row r="81" spans="1:9" x14ac:dyDescent="0.2">
      <c r="A81" s="105" t="s">
        <v>409</v>
      </c>
      <c r="B81" s="698"/>
      <c r="C81" s="453"/>
      <c r="D81" s="453"/>
      <c r="E81" s="453"/>
      <c r="F81" s="453"/>
      <c r="G81" s="453"/>
      <c r="H81" s="453"/>
      <c r="I81" s="453"/>
    </row>
    <row r="82" spans="1:9" ht="15" x14ac:dyDescent="0.2">
      <c r="A82" s="450" t="s">
        <v>610</v>
      </c>
      <c r="B82" s="697"/>
      <c r="C82" s="451" t="s">
        <v>466</v>
      </c>
      <c r="D82" s="431" t="s">
        <v>436</v>
      </c>
      <c r="E82" s="431" t="s">
        <v>437</v>
      </c>
      <c r="F82" s="431" t="s">
        <v>438</v>
      </c>
      <c r="G82" s="454" t="s">
        <v>439</v>
      </c>
      <c r="H82" s="454" t="s">
        <v>440</v>
      </c>
      <c r="I82" s="437"/>
    </row>
    <row r="83" spans="1:9" ht="15" x14ac:dyDescent="0.2">
      <c r="A83" s="450" t="s">
        <v>403</v>
      </c>
      <c r="B83" s="697"/>
      <c r="C83" s="457"/>
      <c r="D83" s="437"/>
      <c r="E83" s="437"/>
      <c r="F83" s="437"/>
      <c r="G83" s="437"/>
      <c r="H83" s="455"/>
      <c r="I83" s="437"/>
    </row>
    <row r="84" spans="1:9" ht="15" x14ac:dyDescent="0.2">
      <c r="A84" s="450" t="s">
        <v>611</v>
      </c>
      <c r="B84" s="697"/>
      <c r="C84" s="456"/>
      <c r="D84" s="437"/>
      <c r="E84" s="437"/>
      <c r="F84" s="437"/>
      <c r="G84" s="437"/>
      <c r="H84" s="437"/>
      <c r="I84" s="437"/>
    </row>
    <row r="85" spans="1:9" ht="15" x14ac:dyDescent="0.2">
      <c r="A85" s="389"/>
      <c r="B85" s="389"/>
      <c r="C85" s="411"/>
    </row>
    <row r="86" spans="1:9" ht="15" x14ac:dyDescent="0.2">
      <c r="A86" s="389"/>
      <c r="B86" s="389"/>
      <c r="C86" s="411"/>
    </row>
    <row r="87" spans="1:9" ht="34.5" customHeight="1" x14ac:dyDescent="0.2">
      <c r="C87" s="618" t="s">
        <v>643</v>
      </c>
      <c r="D87" s="618"/>
      <c r="E87" s="618"/>
      <c r="F87" s="618"/>
      <c r="G87" s="618"/>
      <c r="H87" s="618"/>
    </row>
    <row r="88" spans="1:9" ht="60" customHeight="1" x14ac:dyDescent="0.2">
      <c r="C88" s="435" t="s">
        <v>640</v>
      </c>
      <c r="D88" s="435" t="s">
        <v>641</v>
      </c>
      <c r="E88" s="435" t="s">
        <v>637</v>
      </c>
      <c r="F88" s="440" t="s">
        <v>638</v>
      </c>
      <c r="G88" s="440" t="s">
        <v>642</v>
      </c>
      <c r="H88" s="440" t="s">
        <v>639</v>
      </c>
      <c r="I88" s="420"/>
    </row>
    <row r="89" spans="1:9" x14ac:dyDescent="0.2">
      <c r="C89" s="439" t="s">
        <v>644</v>
      </c>
      <c r="D89" s="94"/>
      <c r="E89" s="94"/>
      <c r="F89" s="94"/>
      <c r="G89" s="94"/>
      <c r="H89" s="94"/>
    </row>
    <row r="90" spans="1:9" x14ac:dyDescent="0.2">
      <c r="C90" s="439" t="s">
        <v>645</v>
      </c>
      <c r="D90" s="94"/>
      <c r="E90" s="94"/>
      <c r="F90" s="94"/>
      <c r="G90" s="94"/>
      <c r="H90" s="94"/>
    </row>
    <row r="91" spans="1:9" x14ac:dyDescent="0.2">
      <c r="C91" s="439" t="s">
        <v>646</v>
      </c>
      <c r="D91" s="94"/>
      <c r="E91" s="94"/>
      <c r="F91" s="94"/>
      <c r="G91" s="94"/>
      <c r="H91" s="94"/>
    </row>
    <row r="92" spans="1:9" x14ac:dyDescent="0.2">
      <c r="C92" s="439" t="s">
        <v>647</v>
      </c>
      <c r="D92" s="94"/>
      <c r="E92" s="94"/>
      <c r="F92" s="94"/>
      <c r="G92" s="94"/>
      <c r="H92" s="94"/>
    </row>
    <row r="93" spans="1:9" x14ac:dyDescent="0.2">
      <c r="C93" s="408" t="s">
        <v>648</v>
      </c>
      <c r="D93" s="183"/>
      <c r="E93" s="183"/>
      <c r="F93" s="183"/>
      <c r="G93" s="183"/>
      <c r="H93" s="183"/>
    </row>
    <row r="94" spans="1:9" x14ac:dyDescent="0.2">
      <c r="E94" s="94"/>
      <c r="F94" s="94"/>
    </row>
    <row r="98" spans="3:5" x14ac:dyDescent="0.2">
      <c r="C98" s="248" t="s">
        <v>625</v>
      </c>
    </row>
    <row r="99" spans="3:5" s="420" customFormat="1" ht="33.75" x14ac:dyDescent="0.2">
      <c r="C99" s="419" t="s">
        <v>626</v>
      </c>
      <c r="D99" s="93" t="s">
        <v>627</v>
      </c>
      <c r="E99" s="93" t="s">
        <v>628</v>
      </c>
    </row>
    <row r="100" spans="3:5" x14ac:dyDescent="0.2">
      <c r="C100" s="411">
        <v>0</v>
      </c>
      <c r="D100" s="421"/>
      <c r="E100" s="422"/>
    </row>
    <row r="101" spans="3:5" x14ac:dyDescent="0.2">
      <c r="C101" s="411">
        <v>0.01</v>
      </c>
      <c r="D101" s="421"/>
      <c r="E101" s="422"/>
    </row>
    <row r="102" spans="3:5" x14ac:dyDescent="0.2">
      <c r="C102" s="411">
        <v>0.02</v>
      </c>
      <c r="D102" s="421"/>
      <c r="E102" s="422"/>
    </row>
    <row r="103" spans="3:5" x14ac:dyDescent="0.2">
      <c r="C103" s="411">
        <v>0.03</v>
      </c>
      <c r="D103" s="421"/>
      <c r="E103" s="422"/>
    </row>
    <row r="104" spans="3:5" x14ac:dyDescent="0.2">
      <c r="C104" s="411">
        <v>0.04</v>
      </c>
      <c r="D104" s="421"/>
      <c r="E104" s="422"/>
    </row>
    <row r="105" spans="3:5" x14ac:dyDescent="0.2">
      <c r="C105" s="411">
        <v>0.05</v>
      </c>
      <c r="D105" s="421"/>
      <c r="E105" s="422"/>
    </row>
    <row r="106" spans="3:5" x14ac:dyDescent="0.2">
      <c r="C106" s="411">
        <v>0.06</v>
      </c>
      <c r="D106" s="421"/>
      <c r="E106" s="422"/>
    </row>
    <row r="107" spans="3:5" x14ac:dyDescent="0.2">
      <c r="C107" s="411">
        <v>7.0000000000000007E-2</v>
      </c>
      <c r="D107" s="421"/>
      <c r="E107" s="422"/>
    </row>
    <row r="108" spans="3:5" x14ac:dyDescent="0.2">
      <c r="C108" s="411">
        <v>0.08</v>
      </c>
      <c r="D108" s="421"/>
      <c r="E108" s="422"/>
    </row>
    <row r="109" spans="3:5" x14ac:dyDescent="0.2">
      <c r="C109" s="411">
        <v>0.09</v>
      </c>
      <c r="D109" s="421"/>
      <c r="E109" s="422"/>
    </row>
    <row r="110" spans="3:5" x14ac:dyDescent="0.2">
      <c r="C110" s="411">
        <v>0.1</v>
      </c>
      <c r="D110" s="421"/>
      <c r="E110" s="422"/>
    </row>
    <row r="111" spans="3:5" x14ac:dyDescent="0.2">
      <c r="C111" s="411">
        <v>0.11</v>
      </c>
      <c r="D111" s="421"/>
      <c r="E111" s="422"/>
    </row>
    <row r="112" spans="3:5" x14ac:dyDescent="0.2">
      <c r="C112" s="411">
        <v>0.12</v>
      </c>
      <c r="D112" s="421"/>
      <c r="E112" s="422"/>
    </row>
    <row r="113" spans="3:5" x14ac:dyDescent="0.2">
      <c r="C113" s="411">
        <v>0.13</v>
      </c>
      <c r="D113" s="421"/>
      <c r="E113" s="422"/>
    </row>
    <row r="114" spans="3:5" x14ac:dyDescent="0.2">
      <c r="C114" s="411">
        <v>0.14000000000000001</v>
      </c>
      <c r="D114" s="421"/>
      <c r="E114" s="422"/>
    </row>
    <row r="115" spans="3:5" x14ac:dyDescent="0.2">
      <c r="C115" s="411">
        <v>0.15</v>
      </c>
      <c r="D115" s="421"/>
      <c r="E115" s="422"/>
    </row>
    <row r="116" spans="3:5" x14ac:dyDescent="0.2">
      <c r="C116" s="411">
        <v>0.16</v>
      </c>
      <c r="D116" s="421"/>
      <c r="E116" s="422"/>
    </row>
    <row r="117" spans="3:5" x14ac:dyDescent="0.2">
      <c r="C117" s="411">
        <v>0.17</v>
      </c>
      <c r="D117" s="421"/>
      <c r="E117" s="422"/>
    </row>
    <row r="118" spans="3:5" x14ac:dyDescent="0.2">
      <c r="C118" s="411">
        <v>0.18</v>
      </c>
      <c r="D118" s="421"/>
      <c r="E118" s="422"/>
    </row>
    <row r="119" spans="3:5" x14ac:dyDescent="0.2">
      <c r="C119" s="411">
        <v>0.19</v>
      </c>
      <c r="D119" s="421"/>
      <c r="E119" s="422"/>
    </row>
    <row r="120" spans="3:5" x14ac:dyDescent="0.2">
      <c r="C120" s="411">
        <v>0.2</v>
      </c>
      <c r="D120" s="421"/>
      <c r="E120" s="422"/>
    </row>
    <row r="121" spans="3:5" x14ac:dyDescent="0.2">
      <c r="C121" s="411">
        <v>0.21</v>
      </c>
      <c r="D121" s="421"/>
      <c r="E121" s="422"/>
    </row>
    <row r="122" spans="3:5" x14ac:dyDescent="0.2">
      <c r="C122" s="411">
        <v>0.22</v>
      </c>
      <c r="D122" s="421"/>
      <c r="E122" s="422"/>
    </row>
    <row r="123" spans="3:5" x14ac:dyDescent="0.2">
      <c r="C123" s="411">
        <v>0.23</v>
      </c>
      <c r="D123" s="421"/>
      <c r="E123" s="422"/>
    </row>
    <row r="124" spans="3:5" x14ac:dyDescent="0.2">
      <c r="C124" s="411">
        <v>0.24</v>
      </c>
      <c r="D124" s="421"/>
      <c r="E124" s="422"/>
    </row>
    <row r="125" spans="3:5" x14ac:dyDescent="0.2">
      <c r="C125" s="411">
        <v>0.25</v>
      </c>
      <c r="D125" s="421"/>
      <c r="E125" s="422"/>
    </row>
    <row r="126" spans="3:5" x14ac:dyDescent="0.2">
      <c r="C126" s="411">
        <v>0.26</v>
      </c>
      <c r="D126" s="421"/>
      <c r="E126" s="422"/>
    </row>
    <row r="127" spans="3:5" x14ac:dyDescent="0.2">
      <c r="C127" s="411">
        <v>0.27</v>
      </c>
      <c r="D127" s="421"/>
      <c r="E127" s="422"/>
    </row>
    <row r="128" spans="3:5" x14ac:dyDescent="0.2">
      <c r="C128" s="411">
        <v>0.28000000000000003</v>
      </c>
      <c r="D128" s="421"/>
      <c r="E128" s="422"/>
    </row>
    <row r="129" spans="3:5" x14ac:dyDescent="0.2">
      <c r="C129" s="411">
        <v>0.28999999999999998</v>
      </c>
      <c r="D129" s="421"/>
      <c r="E129" s="422"/>
    </row>
    <row r="130" spans="3:5" x14ac:dyDescent="0.2">
      <c r="C130" s="411"/>
      <c r="D130" s="421"/>
      <c r="E130" s="422"/>
    </row>
    <row r="131" spans="3:5" x14ac:dyDescent="0.2">
      <c r="C131" s="411"/>
      <c r="D131" s="421"/>
      <c r="E131" s="422"/>
    </row>
    <row r="132" spans="3:5" x14ac:dyDescent="0.2">
      <c r="C132" s="411"/>
      <c r="D132" s="421"/>
      <c r="E132" s="422"/>
    </row>
    <row r="133" spans="3:5" x14ac:dyDescent="0.2">
      <c r="C133" s="411"/>
      <c r="D133" s="421"/>
      <c r="E133" s="422"/>
    </row>
    <row r="134" spans="3:5" x14ac:dyDescent="0.2">
      <c r="C134" s="411"/>
      <c r="D134" s="421"/>
      <c r="E134" s="422"/>
    </row>
    <row r="135" spans="3:5" x14ac:dyDescent="0.2">
      <c r="C135" s="411"/>
      <c r="D135" s="421"/>
      <c r="E135" s="422"/>
    </row>
    <row r="136" spans="3:5" x14ac:dyDescent="0.2">
      <c r="C136" s="411"/>
      <c r="D136" s="421"/>
      <c r="E136" s="422"/>
    </row>
    <row r="137" spans="3:5" x14ac:dyDescent="0.2">
      <c r="C137" s="411"/>
      <c r="D137" s="421"/>
      <c r="E137" s="422"/>
    </row>
    <row r="138" spans="3:5" x14ac:dyDescent="0.2">
      <c r="C138" s="411"/>
      <c r="D138" s="421"/>
      <c r="E138" s="422"/>
    </row>
    <row r="139" spans="3:5" x14ac:dyDescent="0.2">
      <c r="C139" s="411"/>
      <c r="D139" s="421"/>
      <c r="E139" s="422"/>
    </row>
    <row r="140" spans="3:5" x14ac:dyDescent="0.2">
      <c r="C140" s="411"/>
      <c r="D140" s="421"/>
      <c r="E140" s="422"/>
    </row>
    <row r="141" spans="3:5" x14ac:dyDescent="0.2">
      <c r="C141" s="411"/>
      <c r="D141" s="421"/>
      <c r="E141" s="422"/>
    </row>
    <row r="142" spans="3:5" x14ac:dyDescent="0.2">
      <c r="C142" s="411"/>
      <c r="D142" s="421"/>
      <c r="E142" s="422"/>
    </row>
    <row r="143" spans="3:5" x14ac:dyDescent="0.2">
      <c r="C143" s="411"/>
      <c r="D143" s="421"/>
      <c r="E143" s="422"/>
    </row>
    <row r="144" spans="3:5" x14ac:dyDescent="0.2">
      <c r="C144" s="411"/>
      <c r="D144" s="421"/>
      <c r="E144" s="422"/>
    </row>
    <row r="145" spans="3:5" x14ac:dyDescent="0.2">
      <c r="C145" s="411"/>
      <c r="D145" s="421"/>
      <c r="E145" s="422"/>
    </row>
    <row r="146" spans="3:5" x14ac:dyDescent="0.2">
      <c r="C146" s="411"/>
      <c r="D146" s="421"/>
      <c r="E146" s="422"/>
    </row>
    <row r="147" spans="3:5" x14ac:dyDescent="0.2">
      <c r="C147" s="411"/>
      <c r="D147" s="421"/>
      <c r="E147" s="422"/>
    </row>
    <row r="148" spans="3:5" x14ac:dyDescent="0.2">
      <c r="C148" s="411"/>
      <c r="D148" s="421"/>
      <c r="E148" s="422"/>
    </row>
    <row r="149" spans="3:5" x14ac:dyDescent="0.2">
      <c r="C149" s="411"/>
      <c r="D149" s="421"/>
      <c r="E149" s="422"/>
    </row>
    <row r="150" spans="3:5" x14ac:dyDescent="0.2">
      <c r="C150" s="411"/>
      <c r="D150" s="421"/>
      <c r="E150" s="422"/>
    </row>
    <row r="151" spans="3:5" x14ac:dyDescent="0.2">
      <c r="C151" s="411"/>
      <c r="D151" s="421"/>
      <c r="E151" s="422"/>
    </row>
    <row r="152" spans="3:5" x14ac:dyDescent="0.2">
      <c r="C152" s="411"/>
      <c r="D152" s="421"/>
      <c r="E152" s="422"/>
    </row>
    <row r="153" spans="3:5" x14ac:dyDescent="0.2">
      <c r="C153" s="411"/>
      <c r="D153" s="421"/>
      <c r="E153" s="422"/>
    </row>
    <row r="154" spans="3:5" x14ac:dyDescent="0.2">
      <c r="C154" s="411"/>
      <c r="D154" s="421"/>
      <c r="E154" s="422"/>
    </row>
    <row r="155" spans="3:5" x14ac:dyDescent="0.2">
      <c r="C155" s="411"/>
      <c r="D155" s="421"/>
      <c r="E155" s="422"/>
    </row>
    <row r="156" spans="3:5" x14ac:dyDescent="0.2">
      <c r="C156" s="411"/>
      <c r="D156" s="421"/>
      <c r="E156" s="422"/>
    </row>
    <row r="157" spans="3:5" x14ac:dyDescent="0.2">
      <c r="C157" s="411"/>
      <c r="D157" s="421"/>
      <c r="E157" s="422"/>
    </row>
    <row r="158" spans="3:5" x14ac:dyDescent="0.2">
      <c r="C158" s="411"/>
      <c r="D158" s="421"/>
      <c r="E158" s="422"/>
    </row>
    <row r="159" spans="3:5" x14ac:dyDescent="0.2">
      <c r="C159" s="411"/>
      <c r="D159" s="421"/>
      <c r="E159" s="422"/>
    </row>
    <row r="160" spans="3:5" x14ac:dyDescent="0.2">
      <c r="C160" s="411"/>
      <c r="D160" s="421"/>
      <c r="E160" s="422"/>
    </row>
    <row r="161" spans="3:5" x14ac:dyDescent="0.2">
      <c r="C161" s="411"/>
      <c r="D161" s="421"/>
      <c r="E161" s="422"/>
    </row>
    <row r="162" spans="3:5" x14ac:dyDescent="0.2">
      <c r="C162" s="411"/>
      <c r="D162" s="421"/>
      <c r="E162" s="422"/>
    </row>
    <row r="163" spans="3:5" x14ac:dyDescent="0.2">
      <c r="C163" s="411"/>
      <c r="D163" s="421"/>
      <c r="E163" s="422"/>
    </row>
    <row r="164" spans="3:5" x14ac:dyDescent="0.2">
      <c r="C164" s="411"/>
      <c r="D164" s="421"/>
      <c r="E164" s="422"/>
    </row>
    <row r="165" spans="3:5" x14ac:dyDescent="0.2">
      <c r="C165" s="411"/>
      <c r="D165" s="421"/>
      <c r="E165" s="422"/>
    </row>
    <row r="166" spans="3:5" x14ac:dyDescent="0.2">
      <c r="C166" s="411"/>
      <c r="D166" s="421"/>
      <c r="E166" s="422"/>
    </row>
    <row r="167" spans="3:5" x14ac:dyDescent="0.2">
      <c r="C167" s="411"/>
      <c r="D167" s="421"/>
      <c r="E167" s="422"/>
    </row>
    <row r="168" spans="3:5" x14ac:dyDescent="0.2">
      <c r="C168" s="411"/>
      <c r="D168" s="421"/>
      <c r="E168" s="422"/>
    </row>
    <row r="169" spans="3:5" x14ac:dyDescent="0.2">
      <c r="C169" s="411"/>
      <c r="D169" s="421"/>
      <c r="E169" s="422"/>
    </row>
    <row r="170" spans="3:5" x14ac:dyDescent="0.2">
      <c r="C170" s="411"/>
      <c r="D170" s="421"/>
      <c r="E170" s="422"/>
    </row>
    <row r="171" spans="3:5" x14ac:dyDescent="0.2">
      <c r="C171" s="411"/>
      <c r="D171" s="421"/>
      <c r="E171" s="422"/>
    </row>
    <row r="172" spans="3:5" x14ac:dyDescent="0.2">
      <c r="C172" s="411"/>
      <c r="D172" s="421"/>
      <c r="E172" s="422"/>
    </row>
    <row r="173" spans="3:5" x14ac:dyDescent="0.2">
      <c r="C173" s="411"/>
      <c r="D173" s="421"/>
      <c r="E173" s="422"/>
    </row>
    <row r="174" spans="3:5" x14ac:dyDescent="0.2">
      <c r="C174" s="411"/>
      <c r="D174" s="421"/>
      <c r="E174" s="422"/>
    </row>
    <row r="175" spans="3:5" x14ac:dyDescent="0.2">
      <c r="C175" s="411"/>
      <c r="D175" s="421"/>
      <c r="E175" s="422"/>
    </row>
    <row r="176" spans="3:5" x14ac:dyDescent="0.2">
      <c r="C176" s="411"/>
      <c r="D176" s="421"/>
      <c r="E176" s="422"/>
    </row>
    <row r="177" spans="3:5" x14ac:dyDescent="0.2">
      <c r="C177" s="411"/>
      <c r="D177" s="421"/>
      <c r="E177" s="422"/>
    </row>
    <row r="178" spans="3:5" x14ac:dyDescent="0.2">
      <c r="C178" s="411"/>
      <c r="D178" s="421"/>
      <c r="E178" s="422"/>
    </row>
    <row r="179" spans="3:5" x14ac:dyDescent="0.2">
      <c r="C179" s="411"/>
      <c r="D179" s="421"/>
      <c r="E179" s="422"/>
    </row>
    <row r="180" spans="3:5" x14ac:dyDescent="0.2">
      <c r="C180" s="411"/>
      <c r="D180" s="421"/>
      <c r="E180" s="422"/>
    </row>
    <row r="181" spans="3:5" x14ac:dyDescent="0.2">
      <c r="C181" s="411"/>
      <c r="D181" s="421"/>
      <c r="E181" s="422"/>
    </row>
    <row r="182" spans="3:5" x14ac:dyDescent="0.2">
      <c r="C182" s="411"/>
      <c r="D182" s="421"/>
      <c r="E182" s="422"/>
    </row>
    <row r="183" spans="3:5" x14ac:dyDescent="0.2">
      <c r="C183" s="411"/>
      <c r="D183" s="421"/>
      <c r="E183" s="422"/>
    </row>
    <row r="184" spans="3:5" x14ac:dyDescent="0.2">
      <c r="C184" s="411"/>
      <c r="D184" s="421"/>
      <c r="E184" s="422"/>
    </row>
    <row r="185" spans="3:5" x14ac:dyDescent="0.2">
      <c r="C185" s="411"/>
      <c r="D185" s="421"/>
      <c r="E185" s="422"/>
    </row>
    <row r="186" spans="3:5" x14ac:dyDescent="0.2">
      <c r="C186" s="411"/>
      <c r="D186" s="421"/>
      <c r="E186" s="422"/>
    </row>
    <row r="187" spans="3:5" x14ac:dyDescent="0.2">
      <c r="C187" s="411"/>
      <c r="D187" s="421"/>
      <c r="E187" s="422"/>
    </row>
    <row r="188" spans="3:5" x14ac:dyDescent="0.2">
      <c r="C188" s="411"/>
      <c r="D188" s="421"/>
      <c r="E188" s="422"/>
    </row>
    <row r="189" spans="3:5" x14ac:dyDescent="0.2">
      <c r="C189" s="411"/>
      <c r="D189" s="421"/>
      <c r="E189" s="422"/>
    </row>
    <row r="190" spans="3:5" x14ac:dyDescent="0.2">
      <c r="C190" s="411"/>
      <c r="D190" s="421"/>
      <c r="E190" s="422"/>
    </row>
    <row r="191" spans="3:5" x14ac:dyDescent="0.2">
      <c r="D191" s="94"/>
    </row>
  </sheetData>
  <mergeCells count="8">
    <mergeCell ref="C87:H87"/>
    <mergeCell ref="A37:F37"/>
    <mergeCell ref="A18:H18"/>
    <mergeCell ref="A1:H1"/>
    <mergeCell ref="A66:C66"/>
    <mergeCell ref="A45:I45"/>
    <mergeCell ref="C46:C47"/>
    <mergeCell ref="C67:C68"/>
  </mergeCells>
  <pageMargins left="0" right="0" top="0" bottom="0" header="0" footer="0"/>
  <pageSetup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M31"/>
  <sheetViews>
    <sheetView workbookViewId="0">
      <selection activeCell="C30" sqref="C30"/>
    </sheetView>
  </sheetViews>
  <sheetFormatPr baseColWidth="10" defaultRowHeight="12.75" x14ac:dyDescent="0.2"/>
  <sheetData>
    <row r="1" spans="1:13" ht="13.5" thickBot="1" x14ac:dyDescent="0.25">
      <c r="A1" s="390"/>
      <c r="B1" s="390"/>
      <c r="C1" s="390"/>
      <c r="D1" s="390"/>
      <c r="E1" s="390"/>
      <c r="F1" s="390"/>
      <c r="G1" s="390"/>
      <c r="H1" s="390"/>
      <c r="I1" s="390"/>
      <c r="J1" s="390"/>
      <c r="K1" s="390"/>
      <c r="L1" s="390"/>
      <c r="M1" s="390"/>
    </row>
    <row r="2" spans="1:13" ht="18.75" thickBot="1" x14ac:dyDescent="0.25">
      <c r="A2" s="390"/>
      <c r="B2" s="678" t="s">
        <v>693</v>
      </c>
      <c r="C2" s="679"/>
      <c r="D2" s="679"/>
      <c r="E2" s="679"/>
      <c r="F2" s="679"/>
      <c r="G2" s="679"/>
      <c r="H2" s="679"/>
      <c r="I2" s="679"/>
      <c r="J2" s="679"/>
      <c r="K2" s="680"/>
      <c r="L2" s="390"/>
      <c r="M2" s="390"/>
    </row>
    <row r="3" spans="1:13" x14ac:dyDescent="0.2">
      <c r="A3" s="390"/>
      <c r="B3" s="390"/>
      <c r="C3" s="390"/>
      <c r="D3" s="390"/>
      <c r="E3" s="390"/>
      <c r="F3" s="681"/>
      <c r="G3" s="390"/>
      <c r="H3" s="390"/>
      <c r="I3" s="390"/>
      <c r="J3" s="390"/>
      <c r="K3" s="390"/>
      <c r="L3" s="390"/>
      <c r="M3" s="390"/>
    </row>
    <row r="4" spans="1:13" x14ac:dyDescent="0.2">
      <c r="A4" s="390"/>
      <c r="B4" s="390"/>
      <c r="C4" s="390"/>
      <c r="D4" s="390"/>
      <c r="E4" s="390"/>
      <c r="F4" s="390"/>
      <c r="G4" s="390"/>
      <c r="H4" s="390"/>
      <c r="I4" s="390"/>
      <c r="J4" s="390"/>
      <c r="K4" s="390"/>
      <c r="L4" s="390"/>
      <c r="M4" s="390"/>
    </row>
    <row r="5" spans="1:13" x14ac:dyDescent="0.2">
      <c r="A5" s="390"/>
      <c r="B5" s="390"/>
      <c r="C5" s="390"/>
      <c r="D5" s="390"/>
      <c r="E5" s="390"/>
      <c r="F5" s="390"/>
      <c r="G5" s="390"/>
      <c r="H5" s="390"/>
      <c r="I5" s="390"/>
      <c r="J5" s="390"/>
      <c r="K5" s="390"/>
      <c r="L5" s="390"/>
      <c r="M5" s="390"/>
    </row>
    <row r="6" spans="1:13" x14ac:dyDescent="0.2">
      <c r="A6" s="390"/>
      <c r="B6" s="390"/>
      <c r="C6" s="390"/>
      <c r="D6" s="390"/>
      <c r="E6" s="390"/>
      <c r="F6" s="390"/>
      <c r="G6" s="390"/>
      <c r="H6" s="390"/>
      <c r="I6" s="390"/>
      <c r="J6" s="390"/>
      <c r="K6" s="390"/>
      <c r="L6" s="390"/>
      <c r="M6" s="390"/>
    </row>
    <row r="7" spans="1:13" x14ac:dyDescent="0.2">
      <c r="A7" s="390"/>
      <c r="B7" s="390"/>
      <c r="C7" s="390"/>
      <c r="D7" s="390"/>
      <c r="E7" s="390"/>
      <c r="F7" s="390"/>
      <c r="G7" s="390"/>
      <c r="H7" s="390"/>
      <c r="I7" s="390"/>
      <c r="J7" s="390"/>
      <c r="K7" s="390"/>
      <c r="L7" s="390"/>
      <c r="M7" s="390"/>
    </row>
    <row r="8" spans="1:13" x14ac:dyDescent="0.2">
      <c r="A8" s="390"/>
      <c r="B8" s="390"/>
      <c r="C8" s="390"/>
      <c r="D8" s="390"/>
      <c r="E8" s="390"/>
      <c r="F8" s="390"/>
      <c r="G8" s="390"/>
      <c r="H8" s="390"/>
      <c r="I8" s="390"/>
      <c r="J8" s="390"/>
      <c r="K8" s="390"/>
      <c r="L8" s="390"/>
      <c r="M8" s="390"/>
    </row>
    <row r="9" spans="1:13" x14ac:dyDescent="0.2">
      <c r="A9" s="390"/>
      <c r="B9" s="390"/>
      <c r="C9" s="390"/>
      <c r="D9" s="390"/>
      <c r="E9" s="390"/>
      <c r="F9" s="390"/>
      <c r="G9" s="390"/>
      <c r="H9" s="390"/>
      <c r="I9" s="390"/>
      <c r="J9" s="390"/>
      <c r="K9" s="390"/>
      <c r="L9" s="390"/>
      <c r="M9" s="390"/>
    </row>
    <row r="10" spans="1:13" x14ac:dyDescent="0.2">
      <c r="A10" s="390"/>
      <c r="B10" s="390"/>
      <c r="C10" s="390"/>
      <c r="D10" s="390"/>
      <c r="E10" s="390"/>
      <c r="F10" s="390"/>
      <c r="G10" s="390"/>
      <c r="H10" s="390"/>
      <c r="I10" s="390"/>
      <c r="J10" s="390"/>
      <c r="K10" s="390"/>
      <c r="L10" s="390"/>
      <c r="M10" s="390"/>
    </row>
    <row r="11" spans="1:13" x14ac:dyDescent="0.2">
      <c r="A11" s="390"/>
      <c r="B11" s="390"/>
      <c r="C11" s="390"/>
      <c r="D11" s="390"/>
      <c r="E11" s="390"/>
      <c r="F11" s="390"/>
      <c r="G11" s="390"/>
      <c r="H11" s="390"/>
      <c r="I11" s="390"/>
      <c r="J11" s="390"/>
      <c r="K11" s="390"/>
      <c r="L11" s="390"/>
      <c r="M11" s="390"/>
    </row>
    <row r="12" spans="1:13" x14ac:dyDescent="0.2">
      <c r="A12" s="390"/>
      <c r="B12" s="390"/>
      <c r="C12" s="390"/>
      <c r="D12" s="390"/>
      <c r="E12" s="390"/>
      <c r="F12" s="390"/>
      <c r="G12" s="390"/>
      <c r="H12" s="390"/>
      <c r="I12" s="390"/>
      <c r="J12" s="390"/>
      <c r="K12" s="390"/>
      <c r="L12" s="390"/>
      <c r="M12" s="390"/>
    </row>
    <row r="13" spans="1:13" x14ac:dyDescent="0.2">
      <c r="A13" s="390"/>
      <c r="B13" s="390"/>
      <c r="C13" s="390"/>
      <c r="D13" s="390"/>
      <c r="E13" s="390"/>
      <c r="F13" s="390"/>
      <c r="G13" s="390"/>
      <c r="H13" s="390"/>
      <c r="I13" s="390"/>
      <c r="J13" s="390"/>
      <c r="K13" s="390"/>
      <c r="L13" s="390"/>
      <c r="M13" s="390"/>
    </row>
    <row r="14" spans="1:13" x14ac:dyDescent="0.2">
      <c r="A14" s="390"/>
      <c r="B14" s="390"/>
      <c r="C14" s="390"/>
      <c r="D14" s="390"/>
      <c r="E14" s="390"/>
      <c r="F14" s="390"/>
      <c r="G14" s="390"/>
      <c r="H14" s="390"/>
      <c r="I14" s="390"/>
      <c r="J14" s="390"/>
      <c r="K14" s="390"/>
      <c r="L14" s="390"/>
      <c r="M14" s="390"/>
    </row>
    <row r="15" spans="1:13" x14ac:dyDescent="0.2">
      <c r="A15" s="390"/>
      <c r="B15" s="390"/>
      <c r="C15" s="390"/>
      <c r="D15" s="390"/>
      <c r="E15" s="390"/>
      <c r="F15" s="390"/>
      <c r="G15" s="390"/>
      <c r="H15" s="390"/>
      <c r="I15" s="390"/>
      <c r="J15" s="390"/>
      <c r="K15" s="390"/>
      <c r="L15" s="390"/>
      <c r="M15" s="390"/>
    </row>
    <row r="16" spans="1:13" x14ac:dyDescent="0.2">
      <c r="A16" s="390"/>
      <c r="B16" s="390"/>
      <c r="C16" s="390"/>
      <c r="D16" s="390"/>
      <c r="E16" s="390"/>
      <c r="F16" s="390"/>
      <c r="G16" s="390"/>
      <c r="H16" s="390"/>
      <c r="I16" s="390"/>
      <c r="J16" s="390"/>
      <c r="K16" s="390"/>
      <c r="L16" s="390"/>
      <c r="M16" s="390"/>
    </row>
    <row r="17" spans="1:13" x14ac:dyDescent="0.2">
      <c r="A17" s="390"/>
      <c r="B17" s="390"/>
      <c r="C17" s="390"/>
      <c r="D17" s="390"/>
      <c r="E17" s="390"/>
      <c r="F17" s="390"/>
      <c r="G17" s="390"/>
      <c r="H17" s="390"/>
      <c r="I17" s="390"/>
      <c r="J17" s="390"/>
      <c r="K17" s="390"/>
      <c r="L17" s="390"/>
      <c r="M17" s="390"/>
    </row>
    <row r="18" spans="1:13" x14ac:dyDescent="0.2">
      <c r="A18" s="390"/>
      <c r="B18" s="390"/>
      <c r="C18" s="390"/>
      <c r="D18" s="390"/>
      <c r="E18" s="390"/>
      <c r="F18" s="390"/>
      <c r="G18" s="390"/>
      <c r="H18" s="390"/>
      <c r="I18" s="390"/>
      <c r="J18" s="390"/>
      <c r="K18" s="390"/>
      <c r="L18" s="390"/>
      <c r="M18" s="390"/>
    </row>
    <row r="19" spans="1:13" x14ac:dyDescent="0.2">
      <c r="A19" s="390"/>
      <c r="B19" s="390"/>
      <c r="C19" s="390"/>
      <c r="D19" s="390"/>
      <c r="E19" s="390"/>
      <c r="F19" s="390"/>
      <c r="G19" s="390"/>
      <c r="H19" s="390"/>
      <c r="I19" s="390"/>
      <c r="J19" s="390"/>
      <c r="K19" s="390"/>
      <c r="L19" s="390"/>
      <c r="M19" s="390"/>
    </row>
    <row r="20" spans="1:13" x14ac:dyDescent="0.2">
      <c r="A20" s="390"/>
      <c r="B20" s="390"/>
      <c r="C20" s="390"/>
      <c r="D20" s="390"/>
      <c r="E20" s="390"/>
      <c r="F20" s="390"/>
      <c r="G20" s="390"/>
      <c r="H20" s="390"/>
      <c r="I20" s="390"/>
      <c r="J20" s="390"/>
      <c r="K20" s="390"/>
      <c r="L20" s="390"/>
      <c r="M20" s="390"/>
    </row>
    <row r="21" spans="1:13" x14ac:dyDescent="0.2">
      <c r="A21" s="390"/>
      <c r="B21" s="390"/>
      <c r="C21" s="390"/>
      <c r="D21" s="390"/>
      <c r="E21" s="390"/>
      <c r="F21" s="390"/>
      <c r="G21" s="390"/>
      <c r="H21" s="390"/>
      <c r="I21" s="390"/>
      <c r="J21" s="390"/>
      <c r="K21" s="390"/>
      <c r="L21" s="390"/>
      <c r="M21" s="390"/>
    </row>
    <row r="22" spans="1:13" ht="13.5" thickBot="1" x14ac:dyDescent="0.25">
      <c r="A22" s="390"/>
      <c r="B22" s="390"/>
      <c r="C22" s="390"/>
      <c r="D22" s="390"/>
      <c r="E22" s="390"/>
      <c r="F22" s="390"/>
      <c r="G22" s="390"/>
      <c r="H22" s="390"/>
      <c r="I22" s="390"/>
      <c r="J22" s="390"/>
      <c r="K22" s="390"/>
      <c r="L22" s="390"/>
      <c r="M22" s="390"/>
    </row>
    <row r="23" spans="1:13" ht="18.75" thickBot="1" x14ac:dyDescent="0.3">
      <c r="A23" s="390"/>
      <c r="B23" s="390"/>
      <c r="C23" s="682" t="s">
        <v>694</v>
      </c>
      <c r="D23" s="683"/>
      <c r="E23" s="683"/>
      <c r="F23" s="683"/>
      <c r="G23" s="683"/>
      <c r="H23" s="683"/>
      <c r="I23" s="683"/>
      <c r="J23" s="684"/>
      <c r="K23" s="390"/>
      <c r="L23" s="390"/>
      <c r="M23" s="390"/>
    </row>
    <row r="24" spans="1:13" ht="13.5" thickBot="1" x14ac:dyDescent="0.25">
      <c r="A24" s="390"/>
      <c r="B24" s="390"/>
      <c r="C24" s="390"/>
      <c r="D24" s="390"/>
      <c r="E24" s="390"/>
      <c r="F24" s="390"/>
      <c r="G24" s="390"/>
      <c r="H24" s="390"/>
      <c r="I24" s="390"/>
      <c r="J24" s="390"/>
      <c r="K24" s="390"/>
      <c r="L24" s="390"/>
      <c r="M24" s="390"/>
    </row>
    <row r="25" spans="1:13" ht="13.5" thickBot="1" x14ac:dyDescent="0.25">
      <c r="A25" s="390"/>
      <c r="B25" s="390"/>
      <c r="C25" s="390"/>
      <c r="D25" s="685" t="s">
        <v>496</v>
      </c>
      <c r="E25" s="685"/>
      <c r="F25" s="685"/>
      <c r="G25" s="686" t="s">
        <v>695</v>
      </c>
      <c r="H25" s="687"/>
      <c r="I25" s="390"/>
      <c r="J25" s="390"/>
      <c r="K25" s="390"/>
      <c r="L25" s="390"/>
      <c r="M25" s="390"/>
    </row>
    <row r="26" spans="1:13" ht="15.75" thickBot="1" x14ac:dyDescent="0.25">
      <c r="A26" s="390"/>
      <c r="B26" s="688"/>
      <c r="C26" s="390"/>
      <c r="D26" s="685"/>
      <c r="E26" s="685"/>
      <c r="F26" s="685"/>
      <c r="G26" s="689" t="s">
        <v>696</v>
      </c>
      <c r="H26" s="689" t="s">
        <v>697</v>
      </c>
      <c r="I26" s="390"/>
      <c r="J26" s="390"/>
      <c r="K26" s="390"/>
      <c r="L26" s="390"/>
      <c r="M26" s="390"/>
    </row>
    <row r="27" spans="1:13" ht="13.5" thickBot="1" x14ac:dyDescent="0.25">
      <c r="A27" s="390"/>
      <c r="B27" s="390"/>
      <c r="C27" s="390"/>
      <c r="D27" s="690" t="s">
        <v>698</v>
      </c>
      <c r="E27" s="691"/>
      <c r="F27" s="691"/>
      <c r="G27" s="692">
        <f>[1]Hoja24!B63</f>
        <v>0.57122382009599582</v>
      </c>
      <c r="H27" s="692">
        <f>[1]Hoja24!B84</f>
        <v>0.5989928446352546</v>
      </c>
      <c r="I27" s="390"/>
      <c r="J27" s="390"/>
      <c r="K27" s="390"/>
      <c r="L27" s="390"/>
      <c r="M27" s="390"/>
    </row>
    <row r="28" spans="1:13" ht="13.5" thickBot="1" x14ac:dyDescent="0.25">
      <c r="A28" s="390"/>
      <c r="B28" s="390"/>
      <c r="C28" s="390"/>
      <c r="D28" s="690" t="s">
        <v>699</v>
      </c>
      <c r="E28" s="691"/>
      <c r="F28" s="691"/>
      <c r="G28" s="693">
        <f>[1]Hoja24!B54</f>
        <v>1.5791316497545145</v>
      </c>
      <c r="H28" s="693">
        <f>[1]Hoja24!B75</f>
        <v>1.3066292854651631</v>
      </c>
      <c r="I28" s="390"/>
      <c r="J28" s="390"/>
      <c r="K28" s="390"/>
      <c r="L28" s="390"/>
      <c r="M28" s="390"/>
    </row>
    <row r="29" spans="1:13" x14ac:dyDescent="0.2">
      <c r="A29" s="390"/>
      <c r="B29" s="390"/>
      <c r="C29" s="390"/>
      <c r="D29" s="390"/>
      <c r="E29" s="390"/>
      <c r="F29" s="390"/>
      <c r="G29" s="390"/>
      <c r="H29" s="390"/>
      <c r="I29" s="390"/>
      <c r="J29" s="390"/>
      <c r="K29" s="390"/>
      <c r="L29" s="390"/>
      <c r="M29" s="390"/>
    </row>
    <row r="30" spans="1:13" x14ac:dyDescent="0.2">
      <c r="A30" s="390"/>
      <c r="B30" s="390"/>
      <c r="C30" s="390"/>
      <c r="D30" s="390"/>
      <c r="E30" s="390"/>
      <c r="F30" s="390"/>
      <c r="G30" s="390"/>
      <c r="H30" s="390"/>
      <c r="I30" s="390"/>
      <c r="J30" s="390"/>
      <c r="K30" s="390"/>
      <c r="L30" s="390"/>
      <c r="M30" s="390"/>
    </row>
    <row r="31" spans="1:13" x14ac:dyDescent="0.2">
      <c r="A31" s="390"/>
      <c r="B31" s="390"/>
      <c r="C31" s="390"/>
      <c r="D31" s="390"/>
      <c r="E31" s="390"/>
      <c r="F31" s="390"/>
      <c r="G31" s="390"/>
      <c r="H31" s="390"/>
      <c r="I31" s="390"/>
      <c r="J31" s="390"/>
      <c r="K31" s="390"/>
      <c r="L31" s="390"/>
      <c r="M31" s="390"/>
    </row>
  </sheetData>
  <mergeCells count="4">
    <mergeCell ref="B2:K2"/>
    <mergeCell ref="C23:J23"/>
    <mergeCell ref="D25:F26"/>
    <mergeCell ref="G25:H2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dimension ref="A1:M522"/>
  <sheetViews>
    <sheetView workbookViewId="0">
      <selection activeCell="J20" sqref="J20"/>
    </sheetView>
  </sheetViews>
  <sheetFormatPr baseColWidth="10" defaultRowHeight="15" x14ac:dyDescent="0.25"/>
  <cols>
    <col min="1" max="16384" width="11.42578125" style="479"/>
  </cols>
  <sheetData>
    <row r="1" spans="1:13" ht="20.25" x14ac:dyDescent="0.25">
      <c r="A1" s="624" t="s">
        <v>678</v>
      </c>
      <c r="B1" s="625"/>
      <c r="C1" s="625"/>
      <c r="D1" s="625"/>
      <c r="E1" s="625"/>
      <c r="F1" s="625"/>
      <c r="G1" s="625"/>
      <c r="H1" s="625"/>
      <c r="I1" s="625"/>
      <c r="J1" s="625"/>
      <c r="K1" s="625"/>
      <c r="L1" s="625"/>
      <c r="M1" s="625"/>
    </row>
    <row r="2" spans="1:13" x14ac:dyDescent="0.25">
      <c r="A2" s="626" t="s">
        <v>679</v>
      </c>
      <c r="B2" s="627">
        <v>1</v>
      </c>
      <c r="C2" s="390"/>
      <c r="D2" s="390"/>
      <c r="E2" s="390"/>
      <c r="F2" s="390"/>
      <c r="G2" s="390"/>
      <c r="H2" s="390"/>
      <c r="I2" s="390"/>
      <c r="J2" s="390"/>
      <c r="K2" s="390"/>
      <c r="L2" s="390"/>
      <c r="M2" s="390"/>
    </row>
    <row r="3" spans="1:13" x14ac:dyDescent="0.25">
      <c r="A3" s="626"/>
      <c r="B3" s="627"/>
      <c r="C3" s="390"/>
      <c r="D3" s="390"/>
      <c r="E3" s="390"/>
      <c r="F3" s="390"/>
      <c r="G3" s="390"/>
      <c r="H3" s="390"/>
      <c r="I3" s="390"/>
      <c r="J3" s="390"/>
      <c r="K3" s="390"/>
      <c r="L3" s="390"/>
      <c r="M3" s="390"/>
    </row>
    <row r="4" spans="1:13" x14ac:dyDescent="0.25">
      <c r="A4" s="628" t="s">
        <v>680</v>
      </c>
      <c r="B4" s="629">
        <f>[1]Hoja24!B49</f>
        <v>46766757.175498784</v>
      </c>
      <c r="C4" s="390"/>
      <c r="D4" s="390"/>
      <c r="E4" s="390"/>
      <c r="F4" s="390"/>
      <c r="G4" s="390"/>
      <c r="H4" s="630"/>
      <c r="I4" s="630"/>
      <c r="J4" s="630"/>
      <c r="K4" s="630"/>
      <c r="L4" s="390"/>
      <c r="M4" s="390"/>
    </row>
    <row r="5" spans="1:13" x14ac:dyDescent="0.25">
      <c r="A5" s="628" t="s">
        <v>681</v>
      </c>
      <c r="B5" s="631">
        <f>[1]Hoja24!B50</f>
        <v>0.71456894583822539</v>
      </c>
      <c r="C5" s="390"/>
      <c r="D5" s="390"/>
      <c r="E5" s="390"/>
      <c r="F5" s="390"/>
      <c r="G5" s="390"/>
      <c r="H5" s="632"/>
      <c r="I5" s="633"/>
      <c r="J5" s="633"/>
      <c r="K5" s="633"/>
      <c r="L5" s="390"/>
      <c r="M5" s="390"/>
    </row>
    <row r="6" spans="1:13" x14ac:dyDescent="0.25">
      <c r="A6" s="628" t="s">
        <v>682</v>
      </c>
      <c r="B6" s="634">
        <f>[1]Hoja24!B48</f>
        <v>0.3</v>
      </c>
      <c r="C6" s="390"/>
      <c r="D6" s="390"/>
      <c r="E6" s="390"/>
      <c r="F6" s="390"/>
      <c r="G6" s="390"/>
      <c r="H6" s="635"/>
      <c r="I6" s="636"/>
      <c r="J6" s="636"/>
      <c r="K6" s="636"/>
      <c r="L6" s="390"/>
      <c r="M6" s="390"/>
    </row>
    <row r="7" spans="1:13" x14ac:dyDescent="0.25">
      <c r="A7" s="628" t="s">
        <v>683</v>
      </c>
      <c r="B7" s="637">
        <f>[1]Hoja24!B54</f>
        <v>1.5791316497545145</v>
      </c>
      <c r="C7" s="390"/>
      <c r="D7" s="390"/>
      <c r="E7" s="390"/>
      <c r="F7" s="390"/>
      <c r="G7" s="390"/>
      <c r="H7" s="635"/>
      <c r="I7" s="636"/>
      <c r="J7" s="636"/>
      <c r="K7" s="636"/>
      <c r="L7" s="390"/>
      <c r="M7" s="390"/>
    </row>
    <row r="8" spans="1:13" x14ac:dyDescent="0.25">
      <c r="A8" s="628" t="s">
        <v>684</v>
      </c>
      <c r="B8" s="638">
        <f>[1]Hoja24!B63</f>
        <v>0.57122382009599582</v>
      </c>
      <c r="C8" s="390"/>
      <c r="D8" s="390"/>
      <c r="E8" s="390"/>
      <c r="F8" s="390"/>
      <c r="G8" s="390"/>
      <c r="H8" s="635"/>
      <c r="I8" s="636"/>
      <c r="J8" s="636"/>
      <c r="K8" s="636"/>
      <c r="L8" s="390"/>
      <c r="M8" s="390"/>
    </row>
    <row r="9" spans="1:13" x14ac:dyDescent="0.25">
      <c r="A9" s="628" t="s">
        <v>685</v>
      </c>
      <c r="B9" s="628">
        <f>[1]Hoja24!B71</f>
        <v>0.7100012267685234</v>
      </c>
      <c r="C9" s="390"/>
      <c r="D9" s="390"/>
      <c r="E9" s="390"/>
      <c r="F9" s="390"/>
      <c r="G9" s="390"/>
      <c r="H9" s="635"/>
      <c r="I9" s="636"/>
      <c r="J9" s="636"/>
      <c r="K9" s="636"/>
      <c r="L9" s="390"/>
      <c r="M9" s="390"/>
    </row>
    <row r="10" spans="1:13" x14ac:dyDescent="0.25">
      <c r="A10" s="628" t="s">
        <v>686</v>
      </c>
      <c r="B10" s="638">
        <f>[1]Hoja24!B69</f>
        <v>0.35285409322019312</v>
      </c>
      <c r="C10" s="390"/>
      <c r="D10" s="390"/>
      <c r="E10" s="390"/>
      <c r="F10" s="390"/>
      <c r="G10" s="390"/>
      <c r="H10" s="639"/>
      <c r="I10" s="636"/>
      <c r="J10" s="636"/>
      <c r="K10" s="636"/>
      <c r="L10" s="390"/>
      <c r="M10" s="390"/>
    </row>
    <row r="11" spans="1:13" x14ac:dyDescent="0.25">
      <c r="A11" s="628" t="s">
        <v>687</v>
      </c>
      <c r="B11" s="637">
        <f>[1]Hoja24!B75</f>
        <v>1.3066292854651631</v>
      </c>
      <c r="C11" s="390"/>
      <c r="D11" s="390"/>
      <c r="E11" s="390"/>
      <c r="F11" s="390"/>
      <c r="G11" s="390"/>
      <c r="H11" s="390"/>
      <c r="I11" s="390"/>
      <c r="J11" s="390"/>
      <c r="K11" s="390"/>
      <c r="L11" s="390"/>
      <c r="M11" s="390"/>
    </row>
    <row r="12" spans="1:13" x14ac:dyDescent="0.25">
      <c r="A12" s="628" t="s">
        <v>688</v>
      </c>
      <c r="B12" s="638">
        <f>[1]Hoja24!B84</f>
        <v>0.5989928446352546</v>
      </c>
      <c r="C12" s="390"/>
      <c r="D12" s="390"/>
      <c r="E12" s="390"/>
      <c r="F12" s="390"/>
      <c r="G12" s="390"/>
      <c r="H12" s="390"/>
      <c r="I12" s="390"/>
      <c r="J12" s="390"/>
      <c r="K12" s="390"/>
      <c r="L12" s="390"/>
      <c r="M12" s="390"/>
    </row>
    <row r="13" spans="1:13" x14ac:dyDescent="0.25">
      <c r="A13" s="628" t="s">
        <v>689</v>
      </c>
      <c r="B13" s="640">
        <f>[1]Hoja24!B70</f>
        <v>23016914.775474932</v>
      </c>
      <c r="C13" s="390"/>
      <c r="D13" s="390"/>
      <c r="E13" s="390"/>
      <c r="F13" s="390"/>
      <c r="G13" s="390"/>
      <c r="H13" s="390"/>
      <c r="I13" s="390"/>
      <c r="J13" s="390"/>
      <c r="K13" s="390"/>
      <c r="L13" s="390"/>
      <c r="M13" s="390"/>
    </row>
    <row r="14" spans="1:13" x14ac:dyDescent="0.25">
      <c r="A14" s="390"/>
      <c r="B14" s="390"/>
      <c r="C14" s="390"/>
      <c r="D14" s="390"/>
      <c r="E14" s="390"/>
      <c r="F14" s="390"/>
      <c r="G14" s="390"/>
      <c r="H14" s="641"/>
      <c r="I14" s="641"/>
      <c r="J14" s="641"/>
      <c r="K14" s="641"/>
      <c r="L14" s="390"/>
      <c r="M14" s="390"/>
    </row>
    <row r="15" spans="1:13" x14ac:dyDescent="0.25">
      <c r="A15" s="390"/>
      <c r="B15" s="390"/>
      <c r="C15" s="390"/>
      <c r="D15" s="390"/>
      <c r="E15" s="390"/>
      <c r="F15" s="390"/>
      <c r="G15" s="390"/>
      <c r="H15" s="632"/>
      <c r="I15" s="633"/>
      <c r="J15" s="633"/>
      <c r="K15" s="633"/>
      <c r="L15" s="390"/>
      <c r="M15" s="390"/>
    </row>
    <row r="16" spans="1:13" x14ac:dyDescent="0.25">
      <c r="A16" s="390"/>
      <c r="B16" s="390"/>
      <c r="C16" s="390"/>
      <c r="D16" s="390"/>
      <c r="E16" s="390"/>
      <c r="F16" s="390"/>
      <c r="G16" s="390"/>
      <c r="H16" s="635"/>
      <c r="I16" s="642"/>
      <c r="J16" s="642"/>
      <c r="K16" s="642"/>
      <c r="L16" s="390"/>
      <c r="M16" s="390"/>
    </row>
    <row r="17" spans="1:13" x14ac:dyDescent="0.25">
      <c r="A17" s="390"/>
      <c r="B17" s="390"/>
      <c r="C17" s="390"/>
      <c r="D17" s="390"/>
      <c r="E17" s="390"/>
      <c r="F17" s="390"/>
      <c r="G17" s="390"/>
      <c r="H17" s="635"/>
      <c r="I17" s="642"/>
      <c r="J17" s="642"/>
      <c r="K17" s="642"/>
      <c r="L17" s="390"/>
      <c r="M17" s="390"/>
    </row>
    <row r="18" spans="1:13" x14ac:dyDescent="0.25">
      <c r="A18" s="390"/>
      <c r="B18" s="390"/>
      <c r="C18" s="390"/>
      <c r="D18" s="390"/>
      <c r="E18" s="390"/>
      <c r="F18" s="390"/>
      <c r="G18" s="390"/>
      <c r="H18" s="635"/>
      <c r="I18" s="642"/>
      <c r="J18" s="642"/>
      <c r="K18" s="642"/>
      <c r="L18" s="390"/>
      <c r="M18" s="390"/>
    </row>
    <row r="19" spans="1:13" x14ac:dyDescent="0.25">
      <c r="A19" s="390"/>
      <c r="B19" s="390"/>
      <c r="C19" s="390"/>
      <c r="D19" s="390"/>
      <c r="E19" s="390"/>
      <c r="F19" s="390"/>
      <c r="G19" s="390"/>
      <c r="H19" s="635"/>
      <c r="I19" s="642"/>
      <c r="J19" s="642"/>
      <c r="K19" s="642"/>
      <c r="L19" s="390"/>
      <c r="M19" s="390"/>
    </row>
    <row r="20" spans="1:13" ht="47.25" customHeight="1" x14ac:dyDescent="0.25">
      <c r="A20" s="390"/>
      <c r="B20" s="390"/>
      <c r="C20" s="390"/>
      <c r="D20" s="390"/>
      <c r="E20" s="390"/>
      <c r="F20" s="390"/>
      <c r="G20" s="390"/>
      <c r="H20" s="635"/>
      <c r="I20" s="642"/>
      <c r="J20" s="642"/>
      <c r="K20" s="642"/>
      <c r="L20" s="390"/>
      <c r="M20" s="390"/>
    </row>
    <row r="21" spans="1:13" x14ac:dyDescent="0.25">
      <c r="A21" s="643" t="s">
        <v>679</v>
      </c>
      <c r="B21" s="644" t="s">
        <v>589</v>
      </c>
      <c r="C21" s="645"/>
      <c r="D21" s="645"/>
      <c r="E21" s="645"/>
      <c r="F21" s="645"/>
      <c r="G21" s="390"/>
      <c r="H21" s="643" t="s">
        <v>679</v>
      </c>
      <c r="I21" s="644" t="s">
        <v>394</v>
      </c>
      <c r="J21" s="645"/>
      <c r="K21" s="645"/>
      <c r="L21" s="645"/>
      <c r="M21" s="645"/>
    </row>
    <row r="22" spans="1:13" x14ac:dyDescent="0.25">
      <c r="A22" s="646"/>
      <c r="B22" s="647" t="s">
        <v>400</v>
      </c>
      <c r="C22" s="648" t="s">
        <v>690</v>
      </c>
      <c r="D22" s="648" t="s">
        <v>691</v>
      </c>
      <c r="E22" s="648" t="s">
        <v>692</v>
      </c>
      <c r="F22" s="648" t="s">
        <v>611</v>
      </c>
      <c r="G22" s="390"/>
      <c r="H22" s="643"/>
      <c r="I22" s="649" t="s">
        <v>400</v>
      </c>
      <c r="J22" s="650" t="s">
        <v>690</v>
      </c>
      <c r="K22" s="650" t="s">
        <v>691</v>
      </c>
      <c r="L22" s="650" t="s">
        <v>692</v>
      </c>
      <c r="M22" s="650" t="s">
        <v>611</v>
      </c>
    </row>
    <row r="23" spans="1:13" x14ac:dyDescent="0.25">
      <c r="A23" s="651"/>
      <c r="B23" s="651"/>
      <c r="C23" s="651"/>
      <c r="D23" s="652"/>
      <c r="E23" s="653"/>
      <c r="F23" s="651"/>
      <c r="G23" s="390"/>
      <c r="H23" s="654"/>
      <c r="I23" s="655"/>
      <c r="J23" s="655"/>
      <c r="K23" s="656"/>
      <c r="L23" s="657"/>
      <c r="M23" s="655"/>
    </row>
    <row r="24" spans="1:13" x14ac:dyDescent="0.25">
      <c r="A24" s="658"/>
      <c r="B24" s="658"/>
      <c r="C24" s="658"/>
      <c r="D24" s="659"/>
      <c r="E24" s="660"/>
      <c r="F24" s="658"/>
      <c r="G24" s="390"/>
      <c r="H24" s="654"/>
      <c r="I24" s="655"/>
      <c r="J24" s="655"/>
      <c r="K24" s="656"/>
      <c r="L24" s="657"/>
      <c r="M24" s="655"/>
    </row>
    <row r="25" spans="1:13" x14ac:dyDescent="0.25">
      <c r="A25" s="658"/>
      <c r="B25" s="658"/>
      <c r="C25" s="658"/>
      <c r="D25" s="659"/>
      <c r="E25" s="660"/>
      <c r="F25" s="658"/>
      <c r="G25" s="390"/>
      <c r="H25" s="654"/>
      <c r="I25" s="655"/>
      <c r="J25" s="655"/>
      <c r="K25" s="656"/>
      <c r="L25" s="657"/>
      <c r="M25" s="655"/>
    </row>
    <row r="26" spans="1:13" x14ac:dyDescent="0.25">
      <c r="A26" s="661"/>
      <c r="B26" s="661"/>
      <c r="C26" s="661"/>
      <c r="D26" s="662"/>
      <c r="E26" s="663"/>
      <c r="F26" s="661"/>
      <c r="G26" s="390"/>
      <c r="H26" s="654"/>
      <c r="I26" s="655"/>
      <c r="J26" s="655"/>
      <c r="K26" s="656"/>
      <c r="L26" s="657"/>
      <c r="M26" s="655"/>
    </row>
    <row r="27" spans="1:13" x14ac:dyDescent="0.25">
      <c r="A27" s="655"/>
      <c r="B27" s="655"/>
      <c r="C27" s="655"/>
      <c r="D27" s="664"/>
      <c r="E27" s="657"/>
      <c r="F27" s="655"/>
      <c r="G27" s="390"/>
      <c r="H27" s="654"/>
      <c r="I27" s="655"/>
      <c r="J27" s="655"/>
      <c r="K27" s="656"/>
      <c r="L27" s="657"/>
      <c r="M27" s="655"/>
    </row>
    <row r="28" spans="1:13" x14ac:dyDescent="0.25">
      <c r="A28" s="655"/>
      <c r="B28" s="655"/>
      <c r="C28" s="655"/>
      <c r="D28" s="664"/>
      <c r="E28" s="657"/>
      <c r="F28" s="655"/>
      <c r="G28" s="390"/>
      <c r="H28" s="654"/>
      <c r="I28" s="655"/>
      <c r="J28" s="655"/>
      <c r="K28" s="656"/>
      <c r="L28" s="657"/>
      <c r="M28" s="655"/>
    </row>
    <row r="29" spans="1:13" x14ac:dyDescent="0.25">
      <c r="A29" s="655"/>
      <c r="B29" s="655"/>
      <c r="C29" s="655"/>
      <c r="D29" s="664"/>
      <c r="E29" s="657"/>
      <c r="F29" s="655"/>
      <c r="G29" s="390"/>
      <c r="H29" s="654"/>
      <c r="I29" s="655"/>
      <c r="J29" s="655"/>
      <c r="K29" s="656"/>
      <c r="L29" s="657"/>
      <c r="M29" s="655"/>
    </row>
    <row r="30" spans="1:13" x14ac:dyDescent="0.25">
      <c r="A30" s="655"/>
      <c r="B30" s="655"/>
      <c r="C30" s="655"/>
      <c r="D30" s="664"/>
      <c r="E30" s="657"/>
      <c r="F30" s="655"/>
      <c r="G30" s="390"/>
      <c r="H30" s="654"/>
      <c r="I30" s="655"/>
      <c r="J30" s="655"/>
      <c r="K30" s="656"/>
      <c r="L30" s="657"/>
      <c r="M30" s="655"/>
    </row>
    <row r="31" spans="1:13" x14ac:dyDescent="0.25">
      <c r="A31" s="655"/>
      <c r="B31" s="655"/>
      <c r="C31" s="655"/>
      <c r="D31" s="664"/>
      <c r="E31" s="657"/>
      <c r="F31" s="655"/>
      <c r="G31" s="390"/>
      <c r="H31" s="654"/>
      <c r="I31" s="655"/>
      <c r="J31" s="655"/>
      <c r="K31" s="656"/>
      <c r="L31" s="657"/>
      <c r="M31" s="655"/>
    </row>
    <row r="32" spans="1:13" x14ac:dyDescent="0.25">
      <c r="A32" s="655"/>
      <c r="B32" s="655"/>
      <c r="C32" s="655"/>
      <c r="D32" s="664"/>
      <c r="E32" s="657"/>
      <c r="F32" s="655"/>
      <c r="G32" s="390"/>
      <c r="H32" s="654"/>
      <c r="I32" s="655"/>
      <c r="J32" s="655"/>
      <c r="K32" s="656"/>
      <c r="L32" s="657"/>
      <c r="M32" s="655"/>
    </row>
    <row r="33" spans="1:13" x14ac:dyDescent="0.25">
      <c r="A33" s="655"/>
      <c r="B33" s="655"/>
      <c r="C33" s="655"/>
      <c r="D33" s="664"/>
      <c r="E33" s="657"/>
      <c r="F33" s="655"/>
      <c r="G33" s="390"/>
      <c r="H33" s="654"/>
      <c r="I33" s="655"/>
      <c r="J33" s="655"/>
      <c r="K33" s="656"/>
      <c r="L33" s="657"/>
      <c r="M33" s="655"/>
    </row>
    <row r="34" spans="1:13" x14ac:dyDescent="0.25">
      <c r="A34" s="655"/>
      <c r="B34" s="655"/>
      <c r="C34" s="655"/>
      <c r="D34" s="664"/>
      <c r="E34" s="657"/>
      <c r="F34" s="655"/>
      <c r="G34" s="390"/>
      <c r="H34" s="654"/>
      <c r="I34" s="655"/>
      <c r="J34" s="655"/>
      <c r="K34" s="656"/>
      <c r="L34" s="657"/>
      <c r="M34" s="655"/>
    </row>
    <row r="35" spans="1:13" x14ac:dyDescent="0.25">
      <c r="A35" s="655"/>
      <c r="B35" s="655"/>
      <c r="C35" s="655"/>
      <c r="D35" s="664"/>
      <c r="E35" s="657"/>
      <c r="F35" s="655"/>
      <c r="G35" s="390"/>
      <c r="H35" s="654"/>
      <c r="I35" s="655"/>
      <c r="J35" s="655"/>
      <c r="K35" s="656"/>
      <c r="L35" s="657"/>
      <c r="M35" s="655"/>
    </row>
    <row r="36" spans="1:13" x14ac:dyDescent="0.25">
      <c r="A36" s="655"/>
      <c r="B36" s="655"/>
      <c r="C36" s="655"/>
      <c r="D36" s="664"/>
      <c r="E36" s="657"/>
      <c r="F36" s="655"/>
      <c r="G36" s="390"/>
      <c r="H36" s="654"/>
      <c r="I36" s="655"/>
      <c r="J36" s="655"/>
      <c r="K36" s="656"/>
      <c r="L36" s="657"/>
      <c r="M36" s="655"/>
    </row>
    <row r="37" spans="1:13" x14ac:dyDescent="0.25">
      <c r="A37" s="655"/>
      <c r="B37" s="655"/>
      <c r="C37" s="655"/>
      <c r="D37" s="664"/>
      <c r="E37" s="657"/>
      <c r="F37" s="655"/>
      <c r="G37" s="390"/>
      <c r="H37" s="654"/>
      <c r="I37" s="655"/>
      <c r="J37" s="655"/>
      <c r="K37" s="656"/>
      <c r="L37" s="657"/>
      <c r="M37" s="655"/>
    </row>
    <row r="38" spans="1:13" x14ac:dyDescent="0.25">
      <c r="A38" s="655"/>
      <c r="B38" s="655"/>
      <c r="C38" s="655"/>
      <c r="D38" s="664"/>
      <c r="E38" s="657"/>
      <c r="F38" s="655"/>
      <c r="G38" s="390"/>
      <c r="H38" s="654"/>
      <c r="I38" s="655"/>
      <c r="J38" s="655"/>
      <c r="K38" s="656"/>
      <c r="L38" s="657"/>
      <c r="M38" s="655"/>
    </row>
    <row r="39" spans="1:13" x14ac:dyDescent="0.25">
      <c r="A39" s="655"/>
      <c r="B39" s="655"/>
      <c r="C39" s="655"/>
      <c r="D39" s="664"/>
      <c r="E39" s="657"/>
      <c r="F39" s="655"/>
      <c r="G39" s="390"/>
      <c r="H39" s="654"/>
      <c r="I39" s="655"/>
      <c r="J39" s="655"/>
      <c r="K39" s="656"/>
      <c r="L39" s="657"/>
      <c r="M39" s="655"/>
    </row>
    <row r="40" spans="1:13" x14ac:dyDescent="0.25">
      <c r="A40" s="665"/>
      <c r="B40" s="665"/>
      <c r="C40" s="665"/>
      <c r="D40" s="666"/>
      <c r="E40" s="667"/>
      <c r="F40" s="665"/>
      <c r="G40" s="390"/>
      <c r="H40" s="654"/>
      <c r="I40" s="655"/>
      <c r="J40" s="655"/>
      <c r="K40" s="656"/>
      <c r="L40" s="657"/>
      <c r="M40" s="655"/>
    </row>
    <row r="41" spans="1:13" x14ac:dyDescent="0.25">
      <c r="A41" s="670"/>
      <c r="B41" s="668"/>
      <c r="C41" s="668"/>
      <c r="D41" s="671"/>
      <c r="E41" s="669"/>
      <c r="F41" s="672"/>
      <c r="G41" s="668"/>
      <c r="H41" s="670"/>
      <c r="I41" s="670"/>
      <c r="J41" s="670"/>
      <c r="K41" s="673"/>
      <c r="L41" s="674"/>
      <c r="M41" s="670"/>
    </row>
    <row r="42" spans="1:13" x14ac:dyDescent="0.25">
      <c r="A42" s="675"/>
      <c r="B42" s="675"/>
      <c r="C42" s="675"/>
      <c r="D42" s="676"/>
      <c r="E42" s="677"/>
      <c r="F42" s="675"/>
      <c r="H42" s="675"/>
      <c r="I42" s="675"/>
      <c r="J42" s="675"/>
      <c r="K42" s="676"/>
      <c r="L42" s="677"/>
      <c r="M42" s="675"/>
    </row>
    <row r="43" spans="1:13" x14ac:dyDescent="0.25">
      <c r="A43" s="675"/>
      <c r="B43" s="675"/>
      <c r="C43" s="675"/>
      <c r="D43" s="676"/>
      <c r="E43" s="677"/>
      <c r="F43" s="675"/>
      <c r="H43" s="675"/>
      <c r="I43" s="675"/>
      <c r="J43" s="675"/>
      <c r="K43" s="676"/>
      <c r="L43" s="677"/>
      <c r="M43" s="675"/>
    </row>
    <row r="44" spans="1:13" x14ac:dyDescent="0.25">
      <c r="A44" s="675"/>
      <c r="B44" s="675"/>
      <c r="C44" s="675"/>
      <c r="D44" s="676"/>
      <c r="E44" s="677"/>
      <c r="F44" s="675"/>
      <c r="H44" s="675"/>
      <c r="I44" s="675"/>
      <c r="J44" s="675"/>
      <c r="K44" s="676"/>
      <c r="L44" s="677"/>
      <c r="M44" s="675"/>
    </row>
    <row r="45" spans="1:13" x14ac:dyDescent="0.25">
      <c r="A45" s="675"/>
      <c r="B45" s="675"/>
      <c r="C45" s="675"/>
      <c r="D45" s="676"/>
      <c r="E45" s="677"/>
      <c r="F45" s="675"/>
      <c r="H45" s="675"/>
      <c r="I45" s="675"/>
      <c r="J45" s="675"/>
      <c r="K45" s="676"/>
      <c r="L45" s="677"/>
      <c r="M45" s="675"/>
    </row>
    <row r="46" spans="1:13" x14ac:dyDescent="0.25">
      <c r="A46" s="675"/>
      <c r="B46" s="675"/>
      <c r="C46" s="675"/>
      <c r="D46" s="676"/>
      <c r="E46" s="677"/>
      <c r="F46" s="675"/>
      <c r="H46" s="675"/>
      <c r="I46" s="675"/>
      <c r="J46" s="675"/>
      <c r="K46" s="676"/>
      <c r="L46" s="677"/>
      <c r="M46" s="675"/>
    </row>
    <row r="47" spans="1:13" x14ac:dyDescent="0.25">
      <c r="A47" s="675"/>
      <c r="B47" s="675"/>
      <c r="C47" s="675"/>
      <c r="D47" s="676"/>
      <c r="E47" s="677"/>
      <c r="F47" s="675"/>
      <c r="H47" s="675"/>
      <c r="I47" s="675"/>
      <c r="J47" s="675"/>
      <c r="K47" s="676"/>
      <c r="L47" s="677"/>
      <c r="M47" s="675"/>
    </row>
    <row r="48" spans="1:13" x14ac:dyDescent="0.25">
      <c r="A48" s="675"/>
      <c r="B48" s="675"/>
      <c r="C48" s="675"/>
      <c r="D48" s="676"/>
      <c r="E48" s="677"/>
      <c r="F48" s="675"/>
      <c r="H48" s="675"/>
      <c r="I48" s="675"/>
      <c r="J48" s="675"/>
      <c r="K48" s="676"/>
      <c r="L48" s="677"/>
      <c r="M48" s="675"/>
    </row>
    <row r="49" spans="1:13" x14ac:dyDescent="0.25">
      <c r="A49" s="675"/>
      <c r="B49" s="675"/>
      <c r="C49" s="675"/>
      <c r="D49" s="676"/>
      <c r="E49" s="677"/>
      <c r="F49" s="675"/>
      <c r="H49" s="675"/>
      <c r="I49" s="675"/>
      <c r="J49" s="675"/>
      <c r="K49" s="676"/>
      <c r="L49" s="677"/>
      <c r="M49" s="675"/>
    </row>
    <row r="50" spans="1:13" x14ac:dyDescent="0.25">
      <c r="A50" s="675"/>
      <c r="B50" s="675"/>
      <c r="C50" s="675"/>
      <c r="D50" s="676"/>
      <c r="E50" s="677"/>
      <c r="F50" s="675"/>
      <c r="H50" s="675"/>
      <c r="I50" s="675"/>
      <c r="J50" s="675"/>
      <c r="K50" s="676"/>
      <c r="L50" s="677"/>
      <c r="M50" s="675"/>
    </row>
    <row r="51" spans="1:13" x14ac:dyDescent="0.25">
      <c r="A51" s="675"/>
      <c r="B51" s="675"/>
      <c r="C51" s="675"/>
      <c r="D51" s="676"/>
      <c r="E51" s="677"/>
      <c r="F51" s="675"/>
      <c r="H51" s="675"/>
      <c r="I51" s="675"/>
      <c r="J51" s="675"/>
      <c r="K51" s="676"/>
      <c r="L51" s="677"/>
      <c r="M51" s="675"/>
    </row>
    <row r="52" spans="1:13" x14ac:dyDescent="0.25">
      <c r="A52" s="675"/>
      <c r="B52" s="675"/>
      <c r="C52" s="675"/>
      <c r="D52" s="676"/>
      <c r="E52" s="677"/>
      <c r="F52" s="675"/>
      <c r="H52" s="675"/>
      <c r="I52" s="675"/>
      <c r="J52" s="675"/>
      <c r="K52" s="676"/>
      <c r="L52" s="677"/>
      <c r="M52" s="675"/>
    </row>
    <row r="53" spans="1:13" x14ac:dyDescent="0.25">
      <c r="A53" s="675"/>
      <c r="B53" s="675"/>
      <c r="C53" s="675"/>
      <c r="D53" s="676"/>
      <c r="E53" s="677"/>
      <c r="F53" s="675"/>
      <c r="H53" s="675"/>
      <c r="I53" s="675"/>
      <c r="J53" s="675"/>
      <c r="K53" s="676"/>
      <c r="L53" s="677"/>
      <c r="M53" s="675"/>
    </row>
    <row r="54" spans="1:13" x14ac:dyDescent="0.25">
      <c r="A54" s="675"/>
      <c r="B54" s="675"/>
      <c r="C54" s="675"/>
      <c r="D54" s="676"/>
      <c r="E54" s="677"/>
      <c r="F54" s="675"/>
      <c r="H54" s="675"/>
      <c r="I54" s="675"/>
      <c r="J54" s="675"/>
      <c r="K54" s="676"/>
      <c r="L54" s="677"/>
      <c r="M54" s="675"/>
    </row>
    <row r="55" spans="1:13" x14ac:dyDescent="0.25">
      <c r="A55" s="675"/>
      <c r="B55" s="675"/>
      <c r="C55" s="675"/>
      <c r="D55" s="676"/>
      <c r="E55" s="677"/>
      <c r="F55" s="675"/>
      <c r="H55" s="675"/>
      <c r="I55" s="675"/>
      <c r="J55" s="675"/>
      <c r="K55" s="676"/>
      <c r="L55" s="677"/>
      <c r="M55" s="675"/>
    </row>
    <row r="56" spans="1:13" x14ac:dyDescent="0.25">
      <c r="A56" s="675"/>
      <c r="B56" s="675"/>
      <c r="C56" s="675"/>
      <c r="D56" s="676"/>
      <c r="E56" s="677"/>
      <c r="F56" s="675"/>
      <c r="H56" s="675"/>
      <c r="I56" s="675"/>
      <c r="J56" s="675"/>
      <c r="K56" s="676"/>
      <c r="L56" s="677"/>
      <c r="M56" s="675"/>
    </row>
    <row r="57" spans="1:13" x14ac:dyDescent="0.25">
      <c r="A57" s="675"/>
      <c r="B57" s="675"/>
      <c r="C57" s="675"/>
      <c r="D57" s="676"/>
      <c r="E57" s="677"/>
      <c r="F57" s="675"/>
      <c r="H57" s="675"/>
      <c r="I57" s="675"/>
      <c r="J57" s="675"/>
      <c r="K57" s="676"/>
      <c r="L57" s="677"/>
      <c r="M57" s="675"/>
    </row>
    <row r="58" spans="1:13" x14ac:dyDescent="0.25">
      <c r="A58" s="675"/>
      <c r="B58" s="675"/>
      <c r="C58" s="675"/>
      <c r="D58" s="676"/>
      <c r="E58" s="677"/>
      <c r="F58" s="675"/>
      <c r="H58" s="675"/>
      <c r="I58" s="675"/>
      <c r="J58" s="675"/>
      <c r="K58" s="676"/>
      <c r="L58" s="677"/>
      <c r="M58" s="675"/>
    </row>
    <row r="59" spans="1:13" x14ac:dyDescent="0.25">
      <c r="A59" s="675"/>
      <c r="B59" s="675"/>
      <c r="C59" s="675"/>
      <c r="D59" s="676"/>
      <c r="E59" s="677"/>
      <c r="F59" s="675"/>
      <c r="H59" s="675"/>
      <c r="I59" s="675"/>
      <c r="J59" s="675"/>
      <c r="K59" s="676"/>
      <c r="L59" s="677"/>
      <c r="M59" s="675"/>
    </row>
    <row r="60" spans="1:13" x14ac:dyDescent="0.25">
      <c r="A60" s="675"/>
      <c r="B60" s="675"/>
      <c r="C60" s="675"/>
      <c r="D60" s="676"/>
      <c r="E60" s="677"/>
      <c r="F60" s="675"/>
      <c r="H60" s="675"/>
      <c r="I60" s="675"/>
      <c r="J60" s="675"/>
      <c r="K60" s="676"/>
      <c r="L60" s="677"/>
      <c r="M60" s="675"/>
    </row>
    <row r="61" spans="1:13" x14ac:dyDescent="0.25">
      <c r="A61" s="675"/>
      <c r="B61" s="675"/>
      <c r="C61" s="675"/>
      <c r="D61" s="676"/>
      <c r="E61" s="677"/>
      <c r="F61" s="675"/>
      <c r="H61" s="675"/>
      <c r="I61" s="675"/>
      <c r="J61" s="675"/>
      <c r="K61" s="676"/>
      <c r="L61" s="677"/>
      <c r="M61" s="675"/>
    </row>
    <row r="62" spans="1:13" x14ac:dyDescent="0.25">
      <c r="A62" s="675"/>
      <c r="B62" s="675"/>
      <c r="C62" s="675"/>
      <c r="D62" s="676"/>
      <c r="E62" s="677"/>
      <c r="F62" s="675"/>
      <c r="H62" s="675"/>
      <c r="I62" s="675"/>
      <c r="J62" s="675"/>
      <c r="K62" s="676"/>
      <c r="L62" s="677"/>
      <c r="M62" s="675"/>
    </row>
    <row r="63" spans="1:13" x14ac:dyDescent="0.25">
      <c r="A63" s="675"/>
      <c r="B63" s="675"/>
      <c r="C63" s="675"/>
      <c r="D63" s="676"/>
      <c r="E63" s="677"/>
      <c r="F63" s="675"/>
      <c r="H63" s="675"/>
      <c r="I63" s="675"/>
      <c r="J63" s="675"/>
      <c r="K63" s="676"/>
      <c r="L63" s="677"/>
      <c r="M63" s="675"/>
    </row>
    <row r="64" spans="1:13" x14ac:dyDescent="0.25">
      <c r="A64" s="675"/>
      <c r="B64" s="675"/>
      <c r="C64" s="675"/>
      <c r="D64" s="676"/>
      <c r="E64" s="677"/>
      <c r="F64" s="675"/>
      <c r="H64" s="675"/>
      <c r="I64" s="675"/>
      <c r="J64" s="675"/>
      <c r="K64" s="676"/>
      <c r="L64" s="677"/>
      <c r="M64" s="675"/>
    </row>
    <row r="65" spans="1:13" x14ac:dyDescent="0.25">
      <c r="A65" s="675"/>
      <c r="B65" s="675"/>
      <c r="C65" s="675"/>
      <c r="D65" s="676"/>
      <c r="E65" s="677"/>
      <c r="F65" s="675"/>
      <c r="H65" s="675"/>
      <c r="I65" s="675"/>
      <c r="J65" s="675"/>
      <c r="K65" s="676"/>
      <c r="L65" s="677"/>
      <c r="M65" s="675"/>
    </row>
    <row r="66" spans="1:13" x14ac:dyDescent="0.25">
      <c r="A66" s="675"/>
      <c r="B66" s="675"/>
      <c r="C66" s="675"/>
      <c r="D66" s="676"/>
      <c r="E66" s="677"/>
      <c r="F66" s="675"/>
      <c r="H66" s="675"/>
      <c r="I66" s="675"/>
      <c r="J66" s="675"/>
      <c r="K66" s="676"/>
      <c r="L66" s="677"/>
      <c r="M66" s="675"/>
    </row>
    <row r="67" spans="1:13" x14ac:dyDescent="0.25">
      <c r="A67" s="675"/>
      <c r="B67" s="675"/>
      <c r="C67" s="675"/>
      <c r="D67" s="676"/>
      <c r="E67" s="677"/>
      <c r="F67" s="675"/>
      <c r="H67" s="675"/>
      <c r="I67" s="675"/>
      <c r="J67" s="675"/>
      <c r="K67" s="676"/>
      <c r="L67" s="677"/>
      <c r="M67" s="675"/>
    </row>
    <row r="68" spans="1:13" x14ac:dyDescent="0.25">
      <c r="A68" s="675"/>
      <c r="B68" s="675"/>
      <c r="C68" s="675"/>
      <c r="D68" s="676"/>
      <c r="E68" s="677"/>
      <c r="F68" s="675"/>
      <c r="H68" s="675"/>
      <c r="I68" s="675"/>
      <c r="J68" s="675"/>
      <c r="K68" s="676"/>
      <c r="L68" s="677"/>
      <c r="M68" s="675"/>
    </row>
    <row r="69" spans="1:13" x14ac:dyDescent="0.25">
      <c r="A69" s="675"/>
      <c r="B69" s="675"/>
      <c r="C69" s="675"/>
      <c r="D69" s="676"/>
      <c r="E69" s="677"/>
      <c r="F69" s="675"/>
      <c r="H69" s="675"/>
      <c r="I69" s="675"/>
      <c r="J69" s="675"/>
      <c r="K69" s="676"/>
      <c r="L69" s="677"/>
      <c r="M69" s="675"/>
    </row>
    <row r="70" spans="1:13" x14ac:dyDescent="0.25">
      <c r="A70" s="675"/>
      <c r="B70" s="675"/>
      <c r="C70" s="675"/>
      <c r="D70" s="676"/>
      <c r="E70" s="677"/>
      <c r="F70" s="675"/>
      <c r="H70" s="675"/>
      <c r="I70" s="675"/>
      <c r="J70" s="675"/>
      <c r="K70" s="676"/>
      <c r="L70" s="677"/>
      <c r="M70" s="675"/>
    </row>
    <row r="71" spans="1:13" x14ac:dyDescent="0.25">
      <c r="A71" s="675"/>
      <c r="B71" s="675"/>
      <c r="C71" s="675"/>
      <c r="D71" s="676"/>
      <c r="E71" s="677"/>
      <c r="F71" s="675"/>
      <c r="H71" s="675"/>
      <c r="I71" s="675"/>
      <c r="J71" s="675"/>
      <c r="K71" s="676"/>
      <c r="L71" s="677"/>
      <c r="M71" s="675"/>
    </row>
    <row r="72" spans="1:13" x14ac:dyDescent="0.25">
      <c r="A72" s="675"/>
      <c r="B72" s="675"/>
      <c r="C72" s="675"/>
      <c r="D72" s="676"/>
      <c r="E72" s="677"/>
      <c r="F72" s="675"/>
      <c r="H72" s="675"/>
      <c r="I72" s="675"/>
      <c r="J72" s="675"/>
      <c r="K72" s="676"/>
      <c r="L72" s="677"/>
      <c r="M72" s="675"/>
    </row>
    <row r="73" spans="1:13" x14ac:dyDescent="0.25">
      <c r="A73" s="675"/>
      <c r="B73" s="675"/>
      <c r="C73" s="675"/>
      <c r="D73" s="676"/>
      <c r="E73" s="677"/>
      <c r="F73" s="675"/>
      <c r="H73" s="675"/>
      <c r="I73" s="675"/>
      <c r="J73" s="675"/>
      <c r="K73" s="676"/>
      <c r="L73" s="677"/>
      <c r="M73" s="675"/>
    </row>
    <row r="74" spans="1:13" x14ac:dyDescent="0.25">
      <c r="A74" s="675"/>
      <c r="B74" s="675"/>
      <c r="C74" s="675"/>
      <c r="D74" s="676"/>
      <c r="E74" s="677"/>
      <c r="F74" s="675"/>
      <c r="H74" s="675"/>
      <c r="I74" s="675"/>
      <c r="J74" s="675"/>
      <c r="K74" s="676"/>
      <c r="L74" s="677"/>
      <c r="M74" s="675"/>
    </row>
    <row r="75" spans="1:13" x14ac:dyDescent="0.25">
      <c r="A75" s="675"/>
      <c r="B75" s="675"/>
      <c r="C75" s="675"/>
      <c r="D75" s="676"/>
      <c r="E75" s="677"/>
      <c r="F75" s="675"/>
      <c r="H75" s="675"/>
      <c r="I75" s="675"/>
      <c r="J75" s="675"/>
      <c r="K75" s="676"/>
      <c r="L75" s="677"/>
      <c r="M75" s="675"/>
    </row>
    <row r="76" spans="1:13" x14ac:dyDescent="0.25">
      <c r="A76" s="675"/>
      <c r="B76" s="675"/>
      <c r="C76" s="675"/>
      <c r="D76" s="676"/>
      <c r="E76" s="677"/>
      <c r="F76" s="675"/>
      <c r="H76" s="675"/>
      <c r="I76" s="675"/>
      <c r="J76" s="675"/>
      <c r="K76" s="676"/>
      <c r="L76" s="677"/>
      <c r="M76" s="675"/>
    </row>
    <row r="77" spans="1:13" x14ac:dyDescent="0.25">
      <c r="A77" s="675"/>
      <c r="B77" s="675"/>
      <c r="C77" s="675"/>
      <c r="D77" s="676"/>
      <c r="E77" s="677"/>
      <c r="F77" s="675"/>
      <c r="H77" s="675"/>
      <c r="I77" s="675"/>
      <c r="J77" s="675"/>
      <c r="K77" s="676"/>
      <c r="L77" s="677"/>
      <c r="M77" s="675"/>
    </row>
    <row r="78" spans="1:13" x14ac:dyDescent="0.25">
      <c r="A78" s="675"/>
      <c r="B78" s="675"/>
      <c r="C78" s="675"/>
      <c r="D78" s="676"/>
      <c r="E78" s="677"/>
      <c r="F78" s="675"/>
      <c r="H78" s="675"/>
      <c r="I78" s="675"/>
      <c r="J78" s="675"/>
      <c r="K78" s="676"/>
      <c r="L78" s="677"/>
      <c r="M78" s="675"/>
    </row>
    <row r="79" spans="1:13" x14ac:dyDescent="0.25">
      <c r="A79" s="675"/>
      <c r="B79" s="675"/>
      <c r="C79" s="675"/>
      <c r="D79" s="676"/>
      <c r="E79" s="677"/>
      <c r="F79" s="675"/>
      <c r="H79" s="675"/>
      <c r="I79" s="675"/>
      <c r="J79" s="675"/>
      <c r="K79" s="676"/>
      <c r="L79" s="677"/>
      <c r="M79" s="675"/>
    </row>
    <row r="80" spans="1:13" x14ac:dyDescent="0.25">
      <c r="A80" s="675"/>
      <c r="B80" s="675"/>
      <c r="C80" s="675"/>
      <c r="D80" s="676"/>
      <c r="E80" s="677"/>
      <c r="F80" s="675"/>
      <c r="H80" s="675"/>
      <c r="I80" s="675"/>
      <c r="J80" s="675"/>
      <c r="K80" s="676"/>
      <c r="L80" s="677"/>
      <c r="M80" s="675"/>
    </row>
    <row r="81" spans="1:13" x14ac:dyDescent="0.25">
      <c r="A81" s="675"/>
      <c r="B81" s="675"/>
      <c r="C81" s="675"/>
      <c r="D81" s="676"/>
      <c r="E81" s="677"/>
      <c r="F81" s="675"/>
      <c r="H81" s="675"/>
      <c r="I81" s="675"/>
      <c r="J81" s="675"/>
      <c r="K81" s="676"/>
      <c r="L81" s="677"/>
      <c r="M81" s="675"/>
    </row>
    <row r="82" spans="1:13" x14ac:dyDescent="0.25">
      <c r="A82" s="675"/>
      <c r="B82" s="675"/>
      <c r="C82" s="675"/>
      <c r="D82" s="676"/>
      <c r="E82" s="677"/>
      <c r="F82" s="675"/>
      <c r="H82" s="675"/>
      <c r="I82" s="675"/>
      <c r="J82" s="675"/>
      <c r="K82" s="676"/>
      <c r="L82" s="677"/>
      <c r="M82" s="675"/>
    </row>
    <row r="83" spans="1:13" x14ac:dyDescent="0.25">
      <c r="A83" s="675"/>
      <c r="B83" s="675"/>
      <c r="C83" s="675"/>
      <c r="D83" s="676"/>
      <c r="E83" s="677"/>
      <c r="F83" s="675"/>
      <c r="H83" s="675"/>
      <c r="I83" s="675"/>
      <c r="J83" s="675"/>
      <c r="K83" s="676"/>
      <c r="L83" s="677"/>
      <c r="M83" s="675"/>
    </row>
    <row r="84" spans="1:13" x14ac:dyDescent="0.25">
      <c r="A84" s="675"/>
      <c r="B84" s="675"/>
      <c r="C84" s="675"/>
      <c r="D84" s="676"/>
      <c r="E84" s="677"/>
      <c r="F84" s="675"/>
      <c r="H84" s="675"/>
      <c r="I84" s="675"/>
      <c r="J84" s="675"/>
      <c r="K84" s="676"/>
      <c r="L84" s="677"/>
      <c r="M84" s="675"/>
    </row>
    <row r="85" spans="1:13" x14ac:dyDescent="0.25">
      <c r="A85" s="675"/>
      <c r="B85" s="675"/>
      <c r="C85" s="675"/>
      <c r="D85" s="676"/>
      <c r="E85" s="677"/>
      <c r="F85" s="675"/>
      <c r="H85" s="675"/>
      <c r="I85" s="675"/>
      <c r="J85" s="675"/>
      <c r="K85" s="676"/>
      <c r="L85" s="677"/>
      <c r="M85" s="675"/>
    </row>
    <row r="86" spans="1:13" x14ac:dyDescent="0.25">
      <c r="A86" s="675"/>
      <c r="B86" s="675"/>
      <c r="C86" s="675"/>
      <c r="D86" s="676"/>
      <c r="E86" s="677"/>
      <c r="F86" s="675"/>
      <c r="H86" s="675"/>
      <c r="I86" s="675"/>
      <c r="J86" s="675"/>
      <c r="K86" s="676"/>
      <c r="L86" s="677"/>
      <c r="M86" s="675"/>
    </row>
    <row r="87" spans="1:13" x14ac:dyDescent="0.25">
      <c r="A87" s="675"/>
      <c r="B87" s="675"/>
      <c r="C87" s="675"/>
      <c r="D87" s="676"/>
      <c r="E87" s="677"/>
      <c r="F87" s="675"/>
      <c r="H87" s="675"/>
      <c r="I87" s="675"/>
      <c r="J87" s="675"/>
      <c r="K87" s="676"/>
      <c r="L87" s="677"/>
      <c r="M87" s="675"/>
    </row>
    <row r="88" spans="1:13" x14ac:dyDescent="0.25">
      <c r="A88" s="675"/>
      <c r="B88" s="675"/>
      <c r="C88" s="675"/>
      <c r="D88" s="676"/>
      <c r="E88" s="677"/>
      <c r="F88" s="675"/>
      <c r="H88" s="675"/>
      <c r="I88" s="675"/>
      <c r="J88" s="675"/>
      <c r="K88" s="676"/>
      <c r="L88" s="677"/>
      <c r="M88" s="675"/>
    </row>
    <row r="89" spans="1:13" x14ac:dyDescent="0.25">
      <c r="A89" s="675"/>
      <c r="B89" s="675"/>
      <c r="C89" s="675"/>
      <c r="D89" s="676"/>
      <c r="E89" s="677"/>
      <c r="F89" s="675"/>
      <c r="H89" s="675"/>
      <c r="I89" s="675"/>
      <c r="J89" s="675"/>
      <c r="K89" s="676"/>
      <c r="L89" s="677"/>
      <c r="M89" s="675"/>
    </row>
    <row r="90" spans="1:13" x14ac:dyDescent="0.25">
      <c r="A90" s="675"/>
      <c r="B90" s="675"/>
      <c r="C90" s="675"/>
      <c r="D90" s="676"/>
      <c r="E90" s="677"/>
      <c r="F90" s="675"/>
      <c r="H90" s="675"/>
      <c r="I90" s="675"/>
      <c r="J90" s="675"/>
      <c r="K90" s="676"/>
      <c r="L90" s="677"/>
      <c r="M90" s="675"/>
    </row>
    <row r="91" spans="1:13" x14ac:dyDescent="0.25">
      <c r="A91" s="675"/>
      <c r="B91" s="675"/>
      <c r="C91" s="675"/>
      <c r="D91" s="676"/>
      <c r="E91" s="677"/>
      <c r="F91" s="675"/>
      <c r="H91" s="675"/>
      <c r="I91" s="675"/>
      <c r="J91" s="675"/>
      <c r="K91" s="676"/>
      <c r="L91" s="677"/>
      <c r="M91" s="675"/>
    </row>
    <row r="92" spans="1:13" x14ac:dyDescent="0.25">
      <c r="A92" s="675"/>
      <c r="B92" s="675"/>
      <c r="C92" s="675"/>
      <c r="D92" s="676"/>
      <c r="E92" s="677"/>
      <c r="F92" s="675"/>
      <c r="H92" s="675"/>
      <c r="I92" s="675"/>
      <c r="J92" s="675"/>
      <c r="K92" s="676"/>
      <c r="L92" s="677"/>
      <c r="M92" s="675"/>
    </row>
    <row r="93" spans="1:13" x14ac:dyDescent="0.25">
      <c r="A93" s="675"/>
      <c r="B93" s="675"/>
      <c r="C93" s="675"/>
      <c r="D93" s="676"/>
      <c r="E93" s="677"/>
      <c r="F93" s="675"/>
      <c r="H93" s="675"/>
      <c r="I93" s="675"/>
      <c r="J93" s="675"/>
      <c r="K93" s="676"/>
      <c r="L93" s="677"/>
      <c r="M93" s="675"/>
    </row>
    <row r="94" spans="1:13" x14ac:dyDescent="0.25">
      <c r="A94" s="675"/>
      <c r="B94" s="675"/>
      <c r="C94" s="675"/>
      <c r="D94" s="676"/>
      <c r="E94" s="677"/>
      <c r="F94" s="675"/>
      <c r="H94" s="675"/>
      <c r="I94" s="675"/>
      <c r="J94" s="675"/>
      <c r="K94" s="676"/>
      <c r="L94" s="677"/>
      <c r="M94" s="675"/>
    </row>
    <row r="95" spans="1:13" x14ac:dyDescent="0.25">
      <c r="A95" s="675"/>
      <c r="B95" s="675"/>
      <c r="C95" s="675"/>
      <c r="D95" s="676"/>
      <c r="E95" s="677"/>
      <c r="F95" s="675"/>
      <c r="H95" s="675"/>
      <c r="I95" s="675"/>
      <c r="J95" s="675"/>
      <c r="K95" s="676"/>
      <c r="L95" s="677"/>
      <c r="M95" s="675"/>
    </row>
    <row r="96" spans="1:13" x14ac:dyDescent="0.25">
      <c r="A96" s="675"/>
      <c r="B96" s="675"/>
      <c r="C96" s="675"/>
      <c r="D96" s="676"/>
      <c r="E96" s="677"/>
      <c r="F96" s="675"/>
      <c r="H96" s="675"/>
      <c r="I96" s="675"/>
      <c r="J96" s="675"/>
      <c r="K96" s="676"/>
      <c r="L96" s="677"/>
      <c r="M96" s="675"/>
    </row>
    <row r="97" spans="1:13" x14ac:dyDescent="0.25">
      <c r="A97" s="675"/>
      <c r="B97" s="675"/>
      <c r="C97" s="675"/>
      <c r="D97" s="676"/>
      <c r="E97" s="677"/>
      <c r="F97" s="675"/>
      <c r="H97" s="675"/>
      <c r="I97" s="675"/>
      <c r="J97" s="675"/>
      <c r="K97" s="676"/>
      <c r="L97" s="677"/>
      <c r="M97" s="675"/>
    </row>
    <row r="98" spans="1:13" x14ac:dyDescent="0.25">
      <c r="A98" s="675"/>
      <c r="B98" s="675"/>
      <c r="C98" s="675"/>
      <c r="D98" s="676"/>
      <c r="E98" s="677"/>
      <c r="F98" s="675"/>
      <c r="H98" s="675"/>
      <c r="I98" s="675"/>
      <c r="J98" s="675"/>
      <c r="K98" s="676"/>
      <c r="L98" s="677"/>
      <c r="M98" s="675"/>
    </row>
    <row r="99" spans="1:13" x14ac:dyDescent="0.25">
      <c r="A99" s="675"/>
      <c r="B99" s="675"/>
      <c r="C99" s="675"/>
      <c r="D99" s="676"/>
      <c r="E99" s="677"/>
      <c r="F99" s="675"/>
      <c r="H99" s="675"/>
      <c r="I99" s="675"/>
      <c r="J99" s="675"/>
      <c r="K99" s="676"/>
      <c r="L99" s="677"/>
      <c r="M99" s="675"/>
    </row>
    <row r="100" spans="1:13" x14ac:dyDescent="0.25">
      <c r="A100" s="675"/>
      <c r="B100" s="675"/>
      <c r="C100" s="675"/>
      <c r="D100" s="676"/>
      <c r="E100" s="677"/>
      <c r="F100" s="675"/>
      <c r="H100" s="675"/>
      <c r="I100" s="675"/>
      <c r="J100" s="675"/>
      <c r="K100" s="676"/>
      <c r="L100" s="677"/>
      <c r="M100" s="675"/>
    </row>
    <row r="101" spans="1:13" x14ac:dyDescent="0.25">
      <c r="A101" s="675"/>
      <c r="B101" s="675"/>
      <c r="C101" s="675"/>
      <c r="D101" s="676"/>
      <c r="E101" s="677"/>
      <c r="F101" s="675"/>
      <c r="H101" s="675"/>
      <c r="I101" s="675"/>
      <c r="J101" s="675"/>
      <c r="K101" s="676"/>
      <c r="L101" s="677"/>
      <c r="M101" s="675"/>
    </row>
    <row r="102" spans="1:13" x14ac:dyDescent="0.25">
      <c r="A102" s="675"/>
      <c r="B102" s="675"/>
      <c r="C102" s="675"/>
      <c r="D102" s="676"/>
      <c r="E102" s="677"/>
      <c r="F102" s="675"/>
      <c r="H102" s="675"/>
      <c r="I102" s="675"/>
      <c r="J102" s="675"/>
      <c r="K102" s="676"/>
      <c r="L102" s="677"/>
      <c r="M102" s="675"/>
    </row>
    <row r="103" spans="1:13" x14ac:dyDescent="0.25">
      <c r="A103" s="675"/>
      <c r="B103" s="675"/>
      <c r="C103" s="675"/>
      <c r="D103" s="676"/>
      <c r="E103" s="677"/>
      <c r="F103" s="675"/>
      <c r="H103" s="675"/>
      <c r="I103" s="675"/>
      <c r="J103" s="675"/>
      <c r="K103" s="676"/>
      <c r="L103" s="677"/>
      <c r="M103" s="675"/>
    </row>
    <row r="104" spans="1:13" x14ac:dyDescent="0.25">
      <c r="A104" s="675"/>
      <c r="B104" s="675"/>
      <c r="C104" s="675"/>
      <c r="D104" s="676"/>
      <c r="E104" s="677"/>
      <c r="F104" s="675"/>
      <c r="H104" s="675"/>
      <c r="I104" s="675"/>
      <c r="J104" s="675"/>
      <c r="K104" s="676"/>
      <c r="L104" s="677"/>
      <c r="M104" s="675"/>
    </row>
    <row r="105" spans="1:13" x14ac:dyDescent="0.25">
      <c r="A105" s="675"/>
      <c r="B105" s="675"/>
      <c r="C105" s="675"/>
      <c r="D105" s="676"/>
      <c r="E105" s="677"/>
      <c r="F105" s="675"/>
      <c r="H105" s="675"/>
      <c r="I105" s="675"/>
      <c r="J105" s="675"/>
      <c r="K105" s="676"/>
      <c r="L105" s="677"/>
      <c r="M105" s="675"/>
    </row>
    <row r="106" spans="1:13" x14ac:dyDescent="0.25">
      <c r="A106" s="675"/>
      <c r="B106" s="675"/>
      <c r="C106" s="675"/>
      <c r="D106" s="676"/>
      <c r="E106" s="677"/>
      <c r="F106" s="675"/>
      <c r="H106" s="675"/>
      <c r="I106" s="675"/>
      <c r="J106" s="675"/>
      <c r="K106" s="676"/>
      <c r="L106" s="677"/>
      <c r="M106" s="675"/>
    </row>
    <row r="107" spans="1:13" x14ac:dyDescent="0.25">
      <c r="A107" s="675"/>
      <c r="B107" s="675"/>
      <c r="C107" s="675"/>
      <c r="D107" s="676"/>
      <c r="E107" s="677"/>
      <c r="F107" s="675"/>
      <c r="H107" s="675"/>
      <c r="I107" s="675"/>
      <c r="J107" s="675"/>
      <c r="K107" s="676"/>
      <c r="L107" s="677"/>
      <c r="M107" s="675"/>
    </row>
    <row r="108" spans="1:13" x14ac:dyDescent="0.25">
      <c r="A108" s="675"/>
      <c r="B108" s="675"/>
      <c r="C108" s="675"/>
      <c r="D108" s="676"/>
      <c r="E108" s="677"/>
      <c r="F108" s="675"/>
      <c r="H108" s="675"/>
      <c r="I108" s="675"/>
      <c r="J108" s="675"/>
      <c r="K108" s="676"/>
      <c r="L108" s="677"/>
      <c r="M108" s="675"/>
    </row>
    <row r="109" spans="1:13" x14ac:dyDescent="0.25">
      <c r="A109" s="675"/>
      <c r="B109" s="675"/>
      <c r="C109" s="675"/>
      <c r="D109" s="676"/>
      <c r="E109" s="677"/>
      <c r="F109" s="675"/>
      <c r="H109" s="675"/>
      <c r="I109" s="675"/>
      <c r="J109" s="675"/>
      <c r="K109" s="676"/>
      <c r="L109" s="677"/>
      <c r="M109" s="675"/>
    </row>
    <row r="110" spans="1:13" x14ac:dyDescent="0.25">
      <c r="A110" s="675"/>
      <c r="B110" s="675"/>
      <c r="C110" s="675"/>
      <c r="D110" s="676"/>
      <c r="E110" s="677"/>
      <c r="F110" s="675"/>
      <c r="H110" s="675"/>
      <c r="I110" s="675"/>
      <c r="J110" s="675"/>
      <c r="K110" s="676"/>
      <c r="L110" s="677"/>
      <c r="M110" s="675"/>
    </row>
    <row r="111" spans="1:13" x14ac:dyDescent="0.25">
      <c r="A111" s="675"/>
      <c r="B111" s="675"/>
      <c r="C111" s="675"/>
      <c r="D111" s="676"/>
      <c r="E111" s="677"/>
      <c r="F111" s="675"/>
      <c r="H111" s="675"/>
      <c r="I111" s="675"/>
      <c r="J111" s="675"/>
      <c r="K111" s="676"/>
      <c r="L111" s="677"/>
      <c r="M111" s="675"/>
    </row>
    <row r="112" spans="1:13" x14ac:dyDescent="0.25">
      <c r="A112" s="675"/>
      <c r="B112" s="675"/>
      <c r="C112" s="675"/>
      <c r="D112" s="676"/>
      <c r="E112" s="677"/>
      <c r="F112" s="675"/>
      <c r="H112" s="675"/>
      <c r="I112" s="675"/>
      <c r="J112" s="675"/>
      <c r="K112" s="676"/>
      <c r="L112" s="677"/>
      <c r="M112" s="675"/>
    </row>
    <row r="113" spans="1:13" x14ac:dyDescent="0.25">
      <c r="A113" s="675"/>
      <c r="B113" s="675"/>
      <c r="C113" s="675"/>
      <c r="D113" s="676"/>
      <c r="E113" s="677"/>
      <c r="F113" s="675"/>
      <c r="H113" s="675"/>
      <c r="I113" s="675"/>
      <c r="J113" s="675"/>
      <c r="K113" s="676"/>
      <c r="L113" s="677"/>
      <c r="M113" s="675"/>
    </row>
    <row r="114" spans="1:13" x14ac:dyDescent="0.25">
      <c r="A114" s="675"/>
      <c r="B114" s="675"/>
      <c r="C114" s="675"/>
      <c r="D114" s="676"/>
      <c r="E114" s="677"/>
      <c r="F114" s="675"/>
      <c r="H114" s="675"/>
      <c r="I114" s="675"/>
      <c r="J114" s="675"/>
      <c r="K114" s="676"/>
      <c r="L114" s="677"/>
      <c r="M114" s="675"/>
    </row>
    <row r="115" spans="1:13" x14ac:dyDescent="0.25">
      <c r="A115" s="675"/>
      <c r="B115" s="675"/>
      <c r="C115" s="675"/>
      <c r="D115" s="676"/>
      <c r="E115" s="677"/>
      <c r="F115" s="675"/>
      <c r="H115" s="675"/>
      <c r="I115" s="675"/>
      <c r="J115" s="675"/>
      <c r="K115" s="676"/>
      <c r="L115" s="677"/>
      <c r="M115" s="675"/>
    </row>
    <row r="116" spans="1:13" x14ac:dyDescent="0.25">
      <c r="A116" s="675"/>
      <c r="B116" s="675"/>
      <c r="C116" s="675"/>
      <c r="D116" s="676"/>
      <c r="E116" s="677"/>
      <c r="F116" s="675"/>
      <c r="H116" s="675"/>
      <c r="I116" s="675"/>
      <c r="J116" s="675"/>
      <c r="K116" s="676"/>
      <c r="L116" s="677"/>
      <c r="M116" s="675"/>
    </row>
    <row r="117" spans="1:13" x14ac:dyDescent="0.25">
      <c r="A117" s="675"/>
      <c r="B117" s="675"/>
      <c r="C117" s="675"/>
      <c r="D117" s="676"/>
      <c r="E117" s="677"/>
      <c r="F117" s="675"/>
      <c r="H117" s="675"/>
      <c r="I117" s="675"/>
      <c r="J117" s="675"/>
      <c r="K117" s="676"/>
      <c r="L117" s="677"/>
      <c r="M117" s="675"/>
    </row>
    <row r="118" spans="1:13" x14ac:dyDescent="0.25">
      <c r="A118" s="675"/>
      <c r="B118" s="675"/>
      <c r="C118" s="675"/>
      <c r="D118" s="676"/>
      <c r="E118" s="677"/>
      <c r="F118" s="675"/>
      <c r="H118" s="675"/>
      <c r="I118" s="675"/>
      <c r="J118" s="675"/>
      <c r="K118" s="676"/>
      <c r="L118" s="677"/>
      <c r="M118" s="675"/>
    </row>
    <row r="119" spans="1:13" x14ac:dyDescent="0.25">
      <c r="A119" s="675"/>
      <c r="B119" s="675"/>
      <c r="C119" s="675"/>
      <c r="D119" s="676"/>
      <c r="E119" s="677"/>
      <c r="F119" s="675"/>
      <c r="H119" s="675"/>
      <c r="I119" s="675"/>
      <c r="J119" s="675"/>
      <c r="K119" s="676"/>
      <c r="L119" s="677"/>
      <c r="M119" s="675"/>
    </row>
    <row r="120" spans="1:13" x14ac:dyDescent="0.25">
      <c r="A120" s="675"/>
      <c r="B120" s="675"/>
      <c r="C120" s="675"/>
      <c r="D120" s="676"/>
      <c r="E120" s="677"/>
      <c r="F120" s="675"/>
      <c r="H120" s="675"/>
      <c r="I120" s="675"/>
      <c r="J120" s="675"/>
      <c r="K120" s="676"/>
      <c r="L120" s="677"/>
      <c r="M120" s="675"/>
    </row>
    <row r="121" spans="1:13" x14ac:dyDescent="0.25">
      <c r="A121" s="675"/>
      <c r="B121" s="675"/>
      <c r="C121" s="675"/>
      <c r="D121" s="676"/>
      <c r="E121" s="677"/>
      <c r="F121" s="675"/>
      <c r="H121" s="675"/>
      <c r="I121" s="675"/>
      <c r="J121" s="675"/>
      <c r="K121" s="676"/>
      <c r="L121" s="677"/>
      <c r="M121" s="675"/>
    </row>
    <row r="122" spans="1:13" x14ac:dyDescent="0.25">
      <c r="A122" s="675"/>
      <c r="B122" s="675"/>
      <c r="C122" s="675"/>
      <c r="D122" s="676"/>
      <c r="E122" s="677"/>
      <c r="F122" s="675"/>
      <c r="H122" s="675"/>
      <c r="I122" s="675"/>
      <c r="J122" s="675"/>
      <c r="K122" s="676"/>
      <c r="L122" s="677"/>
      <c r="M122" s="675"/>
    </row>
    <row r="123" spans="1:13" x14ac:dyDescent="0.25">
      <c r="A123" s="675"/>
      <c r="B123" s="675"/>
      <c r="C123" s="675"/>
      <c r="D123" s="676"/>
      <c r="E123" s="677"/>
      <c r="F123" s="675"/>
      <c r="H123" s="675"/>
      <c r="I123" s="675"/>
      <c r="J123" s="675"/>
      <c r="K123" s="676"/>
      <c r="L123" s="677"/>
      <c r="M123" s="675"/>
    </row>
    <row r="124" spans="1:13" x14ac:dyDescent="0.25">
      <c r="A124" s="675"/>
      <c r="B124" s="675"/>
      <c r="C124" s="675"/>
      <c r="D124" s="676"/>
      <c r="E124" s="677"/>
      <c r="F124" s="675"/>
      <c r="H124" s="675"/>
      <c r="I124" s="675"/>
      <c r="J124" s="675"/>
      <c r="K124" s="676"/>
      <c r="L124" s="677"/>
      <c r="M124" s="675"/>
    </row>
    <row r="125" spans="1:13" x14ac:dyDescent="0.25">
      <c r="A125" s="675"/>
      <c r="B125" s="675"/>
      <c r="C125" s="675"/>
      <c r="D125" s="676"/>
      <c r="E125" s="677"/>
      <c r="F125" s="675"/>
      <c r="H125" s="675"/>
      <c r="I125" s="675"/>
      <c r="J125" s="675"/>
      <c r="K125" s="676"/>
      <c r="L125" s="677"/>
      <c r="M125" s="675"/>
    </row>
    <row r="126" spans="1:13" x14ac:dyDescent="0.25">
      <c r="A126" s="675"/>
      <c r="B126" s="675"/>
      <c r="C126" s="675"/>
      <c r="D126" s="676"/>
      <c r="E126" s="677"/>
      <c r="F126" s="675"/>
      <c r="H126" s="675"/>
      <c r="I126" s="675"/>
      <c r="J126" s="675"/>
      <c r="K126" s="676"/>
      <c r="L126" s="677"/>
      <c r="M126" s="675"/>
    </row>
    <row r="127" spans="1:13" x14ac:dyDescent="0.25">
      <c r="A127" s="675"/>
      <c r="B127" s="675"/>
      <c r="C127" s="675"/>
      <c r="D127" s="676"/>
      <c r="E127" s="677"/>
      <c r="F127" s="675"/>
      <c r="H127" s="675"/>
      <c r="I127" s="675"/>
      <c r="J127" s="675"/>
      <c r="K127" s="676"/>
      <c r="L127" s="677"/>
      <c r="M127" s="675"/>
    </row>
    <row r="128" spans="1:13" x14ac:dyDescent="0.25">
      <c r="A128" s="675"/>
      <c r="B128" s="675"/>
      <c r="C128" s="675"/>
      <c r="D128" s="676"/>
      <c r="E128" s="677"/>
      <c r="F128" s="675"/>
      <c r="H128" s="675"/>
      <c r="I128" s="675"/>
      <c r="J128" s="675"/>
      <c r="K128" s="676"/>
      <c r="L128" s="677"/>
      <c r="M128" s="675"/>
    </row>
    <row r="129" spans="1:13" x14ac:dyDescent="0.25">
      <c r="A129" s="675"/>
      <c r="B129" s="675"/>
      <c r="C129" s="675"/>
      <c r="D129" s="676"/>
      <c r="E129" s="677"/>
      <c r="F129" s="675"/>
      <c r="H129" s="675"/>
      <c r="I129" s="675"/>
      <c r="J129" s="675"/>
      <c r="K129" s="676"/>
      <c r="L129" s="677"/>
      <c r="M129" s="675"/>
    </row>
    <row r="130" spans="1:13" x14ac:dyDescent="0.25">
      <c r="A130" s="675"/>
      <c r="B130" s="675"/>
      <c r="C130" s="675"/>
      <c r="D130" s="676"/>
      <c r="E130" s="677"/>
      <c r="F130" s="675"/>
      <c r="H130" s="675"/>
      <c r="I130" s="675"/>
      <c r="J130" s="675"/>
      <c r="K130" s="676"/>
      <c r="L130" s="677"/>
      <c r="M130" s="675"/>
    </row>
    <row r="131" spans="1:13" x14ac:dyDescent="0.25">
      <c r="A131" s="675"/>
      <c r="B131" s="675"/>
      <c r="C131" s="675"/>
      <c r="D131" s="676"/>
      <c r="E131" s="677"/>
      <c r="F131" s="675"/>
      <c r="H131" s="675"/>
      <c r="I131" s="675"/>
      <c r="J131" s="675"/>
      <c r="K131" s="676"/>
      <c r="L131" s="677"/>
      <c r="M131" s="675"/>
    </row>
    <row r="132" spans="1:13" x14ac:dyDescent="0.25">
      <c r="A132" s="675"/>
      <c r="B132" s="675"/>
      <c r="C132" s="675"/>
      <c r="D132" s="676"/>
      <c r="E132" s="677"/>
      <c r="F132" s="675"/>
      <c r="H132" s="675"/>
      <c r="I132" s="675"/>
      <c r="J132" s="675"/>
      <c r="K132" s="676"/>
      <c r="L132" s="677"/>
      <c r="M132" s="675"/>
    </row>
    <row r="133" spans="1:13" x14ac:dyDescent="0.25">
      <c r="A133" s="675"/>
      <c r="B133" s="675"/>
      <c r="C133" s="675"/>
      <c r="D133" s="676"/>
      <c r="E133" s="677"/>
      <c r="F133" s="675"/>
      <c r="H133" s="675"/>
      <c r="I133" s="675"/>
      <c r="J133" s="675"/>
      <c r="K133" s="676"/>
      <c r="L133" s="677"/>
      <c r="M133" s="675"/>
    </row>
    <row r="134" spans="1:13" x14ac:dyDescent="0.25">
      <c r="A134" s="675"/>
      <c r="B134" s="675"/>
      <c r="C134" s="675"/>
      <c r="D134" s="676"/>
      <c r="E134" s="677"/>
      <c r="F134" s="675"/>
      <c r="H134" s="675"/>
      <c r="I134" s="675"/>
      <c r="J134" s="675"/>
      <c r="K134" s="676"/>
      <c r="L134" s="677"/>
      <c r="M134" s="675"/>
    </row>
    <row r="135" spans="1:13" x14ac:dyDescent="0.25">
      <c r="A135" s="675"/>
      <c r="B135" s="675"/>
      <c r="C135" s="675"/>
      <c r="D135" s="676"/>
      <c r="E135" s="677"/>
      <c r="F135" s="675"/>
      <c r="H135" s="675"/>
      <c r="I135" s="675"/>
      <c r="J135" s="675"/>
      <c r="K135" s="676"/>
      <c r="L135" s="677"/>
      <c r="M135" s="675"/>
    </row>
    <row r="136" spans="1:13" x14ac:dyDescent="0.25">
      <c r="A136" s="675"/>
      <c r="B136" s="675"/>
      <c r="C136" s="675"/>
      <c r="D136" s="676"/>
      <c r="E136" s="677"/>
      <c r="F136" s="675"/>
      <c r="H136" s="675"/>
      <c r="I136" s="675"/>
      <c r="J136" s="675"/>
      <c r="K136" s="676"/>
      <c r="L136" s="677"/>
      <c r="M136" s="675"/>
    </row>
    <row r="137" spans="1:13" x14ac:dyDescent="0.25">
      <c r="A137" s="675"/>
      <c r="B137" s="675"/>
      <c r="C137" s="675"/>
      <c r="D137" s="676"/>
      <c r="E137" s="677"/>
      <c r="F137" s="675"/>
      <c r="H137" s="675"/>
      <c r="I137" s="675"/>
      <c r="J137" s="675"/>
      <c r="K137" s="676"/>
      <c r="L137" s="677"/>
      <c r="M137" s="675"/>
    </row>
    <row r="138" spans="1:13" x14ac:dyDescent="0.25">
      <c r="A138" s="675"/>
      <c r="B138" s="675"/>
      <c r="C138" s="675"/>
      <c r="D138" s="676"/>
      <c r="E138" s="677"/>
      <c r="F138" s="675"/>
      <c r="H138" s="675"/>
      <c r="I138" s="675"/>
      <c r="J138" s="675"/>
      <c r="K138" s="676"/>
      <c r="L138" s="677"/>
      <c r="M138" s="675"/>
    </row>
    <row r="139" spans="1:13" x14ac:dyDescent="0.25">
      <c r="A139" s="675"/>
      <c r="B139" s="675"/>
      <c r="C139" s="675"/>
      <c r="D139" s="676"/>
      <c r="E139" s="677"/>
      <c r="F139" s="675"/>
      <c r="H139" s="675"/>
      <c r="I139" s="675"/>
      <c r="J139" s="675"/>
      <c r="K139" s="676"/>
      <c r="L139" s="677"/>
      <c r="M139" s="675"/>
    </row>
    <row r="140" spans="1:13" x14ac:dyDescent="0.25">
      <c r="A140" s="675"/>
      <c r="B140" s="675"/>
      <c r="C140" s="675"/>
      <c r="D140" s="676"/>
      <c r="E140" s="677"/>
      <c r="F140" s="675"/>
      <c r="H140" s="675"/>
      <c r="I140" s="675"/>
      <c r="J140" s="675"/>
      <c r="K140" s="676"/>
      <c r="L140" s="677"/>
      <c r="M140" s="675"/>
    </row>
    <row r="141" spans="1:13" x14ac:dyDescent="0.25">
      <c r="A141" s="675"/>
      <c r="B141" s="675"/>
      <c r="C141" s="675"/>
      <c r="D141" s="676"/>
      <c r="E141" s="677"/>
      <c r="F141" s="675"/>
      <c r="H141" s="675"/>
      <c r="I141" s="675"/>
      <c r="J141" s="675"/>
      <c r="K141" s="676"/>
      <c r="L141" s="677"/>
      <c r="M141" s="675"/>
    </row>
    <row r="142" spans="1:13" x14ac:dyDescent="0.25">
      <c r="A142" s="675"/>
      <c r="B142" s="675"/>
      <c r="C142" s="675"/>
      <c r="D142" s="676"/>
      <c r="E142" s="677"/>
      <c r="F142" s="675"/>
      <c r="H142" s="675"/>
      <c r="I142" s="675"/>
      <c r="J142" s="675"/>
      <c r="K142" s="676"/>
      <c r="L142" s="677"/>
      <c r="M142" s="675"/>
    </row>
    <row r="143" spans="1:13" x14ac:dyDescent="0.25">
      <c r="A143" s="675"/>
      <c r="B143" s="675"/>
      <c r="C143" s="675"/>
      <c r="D143" s="676"/>
      <c r="E143" s="677"/>
      <c r="F143" s="675"/>
      <c r="H143" s="675"/>
      <c r="I143" s="675"/>
      <c r="J143" s="675"/>
      <c r="K143" s="676"/>
      <c r="L143" s="677"/>
      <c r="M143" s="675"/>
    </row>
    <row r="144" spans="1:13" x14ac:dyDescent="0.25">
      <c r="A144" s="675"/>
      <c r="B144" s="675"/>
      <c r="C144" s="675"/>
      <c r="D144" s="676"/>
      <c r="E144" s="677"/>
      <c r="F144" s="675"/>
      <c r="H144" s="675"/>
      <c r="I144" s="675"/>
      <c r="J144" s="675"/>
      <c r="K144" s="676"/>
      <c r="L144" s="677"/>
      <c r="M144" s="675"/>
    </row>
    <row r="145" spans="1:13" x14ac:dyDescent="0.25">
      <c r="A145" s="675"/>
      <c r="B145" s="675"/>
      <c r="C145" s="675"/>
      <c r="D145" s="676"/>
      <c r="E145" s="677"/>
      <c r="F145" s="675"/>
      <c r="H145" s="675"/>
      <c r="I145" s="675"/>
      <c r="J145" s="675"/>
      <c r="K145" s="676"/>
      <c r="L145" s="677"/>
      <c r="M145" s="675"/>
    </row>
    <row r="146" spans="1:13" x14ac:dyDescent="0.25">
      <c r="A146" s="675"/>
      <c r="B146" s="675"/>
      <c r="C146" s="675"/>
      <c r="D146" s="676"/>
      <c r="E146" s="677"/>
      <c r="F146" s="675"/>
      <c r="H146" s="675"/>
      <c r="I146" s="675"/>
      <c r="J146" s="675"/>
      <c r="K146" s="676"/>
      <c r="L146" s="677"/>
      <c r="M146" s="675"/>
    </row>
    <row r="147" spans="1:13" x14ac:dyDescent="0.25">
      <c r="A147" s="675"/>
      <c r="B147" s="675"/>
      <c r="C147" s="675"/>
      <c r="D147" s="676"/>
      <c r="E147" s="677"/>
      <c r="F147" s="675"/>
      <c r="H147" s="675"/>
      <c r="I147" s="675"/>
      <c r="J147" s="675"/>
      <c r="K147" s="676"/>
      <c r="L147" s="677"/>
      <c r="M147" s="675"/>
    </row>
    <row r="148" spans="1:13" x14ac:dyDescent="0.25">
      <c r="A148" s="675"/>
      <c r="B148" s="675"/>
      <c r="C148" s="675"/>
      <c r="D148" s="676"/>
      <c r="E148" s="677"/>
      <c r="F148" s="675"/>
      <c r="H148" s="675"/>
      <c r="I148" s="675"/>
      <c r="J148" s="675"/>
      <c r="K148" s="676"/>
      <c r="L148" s="677"/>
      <c r="M148" s="675"/>
    </row>
    <row r="149" spans="1:13" x14ac:dyDescent="0.25">
      <c r="A149" s="675"/>
      <c r="B149" s="675"/>
      <c r="C149" s="675"/>
      <c r="D149" s="676"/>
      <c r="E149" s="677"/>
      <c r="F149" s="675"/>
      <c r="H149" s="675"/>
      <c r="I149" s="675"/>
      <c r="J149" s="675"/>
      <c r="K149" s="676"/>
      <c r="L149" s="677"/>
      <c r="M149" s="675"/>
    </row>
    <row r="150" spans="1:13" x14ac:dyDescent="0.25">
      <c r="A150" s="675"/>
      <c r="B150" s="675"/>
      <c r="C150" s="675"/>
      <c r="D150" s="676"/>
      <c r="E150" s="677"/>
      <c r="F150" s="675"/>
      <c r="H150" s="675"/>
      <c r="I150" s="675"/>
      <c r="J150" s="675"/>
      <c r="K150" s="676"/>
      <c r="L150" s="677"/>
      <c r="M150" s="675"/>
    </row>
    <row r="151" spans="1:13" x14ac:dyDescent="0.25">
      <c r="A151" s="675"/>
      <c r="B151" s="675"/>
      <c r="C151" s="675"/>
      <c r="D151" s="676"/>
      <c r="E151" s="677"/>
      <c r="F151" s="675"/>
      <c r="H151" s="675"/>
      <c r="I151" s="675"/>
      <c r="J151" s="675"/>
      <c r="K151" s="676"/>
      <c r="L151" s="677"/>
      <c r="M151" s="675"/>
    </row>
    <row r="152" spans="1:13" x14ac:dyDescent="0.25">
      <c r="A152" s="675"/>
      <c r="B152" s="675"/>
      <c r="C152" s="675"/>
      <c r="D152" s="676"/>
      <c r="E152" s="677"/>
      <c r="F152" s="675"/>
      <c r="H152" s="675"/>
      <c r="I152" s="675"/>
      <c r="J152" s="675"/>
      <c r="K152" s="676"/>
      <c r="L152" s="677"/>
      <c r="M152" s="675"/>
    </row>
    <row r="153" spans="1:13" x14ac:dyDescent="0.25">
      <c r="A153" s="675"/>
      <c r="B153" s="675"/>
      <c r="C153" s="675"/>
      <c r="D153" s="676"/>
      <c r="E153" s="677"/>
      <c r="F153" s="675"/>
      <c r="H153" s="675"/>
      <c r="I153" s="675"/>
      <c r="J153" s="675"/>
      <c r="K153" s="676"/>
      <c r="L153" s="677"/>
      <c r="M153" s="675"/>
    </row>
    <row r="154" spans="1:13" x14ac:dyDescent="0.25">
      <c r="A154" s="675"/>
      <c r="B154" s="675"/>
      <c r="C154" s="675"/>
      <c r="D154" s="676"/>
      <c r="E154" s="677"/>
      <c r="F154" s="675"/>
      <c r="H154" s="675"/>
      <c r="I154" s="675"/>
      <c r="J154" s="675"/>
      <c r="K154" s="676"/>
      <c r="L154" s="677"/>
      <c r="M154" s="675"/>
    </row>
    <row r="155" spans="1:13" x14ac:dyDescent="0.25">
      <c r="A155" s="675"/>
      <c r="B155" s="675"/>
      <c r="C155" s="675"/>
      <c r="D155" s="676"/>
      <c r="E155" s="677"/>
      <c r="F155" s="675"/>
      <c r="H155" s="675"/>
      <c r="I155" s="675"/>
      <c r="J155" s="675"/>
      <c r="K155" s="676"/>
      <c r="L155" s="677"/>
      <c r="M155" s="675"/>
    </row>
    <row r="156" spans="1:13" x14ac:dyDescent="0.25">
      <c r="A156" s="675"/>
      <c r="B156" s="675"/>
      <c r="C156" s="675"/>
      <c r="D156" s="676"/>
      <c r="E156" s="677"/>
      <c r="F156" s="675"/>
      <c r="H156" s="675"/>
      <c r="I156" s="675"/>
      <c r="J156" s="675"/>
      <c r="K156" s="676"/>
      <c r="L156" s="677"/>
      <c r="M156" s="675"/>
    </row>
    <row r="157" spans="1:13" x14ac:dyDescent="0.25">
      <c r="A157" s="675"/>
      <c r="B157" s="675"/>
      <c r="C157" s="675"/>
      <c r="D157" s="676"/>
      <c r="E157" s="677"/>
      <c r="F157" s="675"/>
      <c r="H157" s="675"/>
      <c r="I157" s="675"/>
      <c r="J157" s="675"/>
      <c r="K157" s="676"/>
      <c r="L157" s="677"/>
      <c r="M157" s="675"/>
    </row>
    <row r="158" spans="1:13" x14ac:dyDescent="0.25">
      <c r="A158" s="675"/>
      <c r="B158" s="675"/>
      <c r="C158" s="675"/>
      <c r="D158" s="676"/>
      <c r="E158" s="677"/>
      <c r="F158" s="675"/>
      <c r="H158" s="675"/>
      <c r="I158" s="675"/>
      <c r="J158" s="675"/>
      <c r="K158" s="676"/>
      <c r="L158" s="677"/>
      <c r="M158" s="675"/>
    </row>
    <row r="159" spans="1:13" x14ac:dyDescent="0.25">
      <c r="A159" s="675"/>
      <c r="B159" s="675"/>
      <c r="C159" s="675"/>
      <c r="D159" s="676"/>
      <c r="E159" s="677"/>
      <c r="F159" s="675"/>
      <c r="H159" s="675"/>
      <c r="I159" s="675"/>
      <c r="J159" s="675"/>
      <c r="K159" s="676"/>
      <c r="L159" s="677"/>
      <c r="M159" s="675"/>
    </row>
    <row r="160" spans="1:13" x14ac:dyDescent="0.25">
      <c r="A160" s="675"/>
      <c r="B160" s="675"/>
      <c r="C160" s="675"/>
      <c r="D160" s="676"/>
      <c r="E160" s="677"/>
      <c r="F160" s="675"/>
      <c r="H160" s="675"/>
      <c r="I160" s="675"/>
      <c r="J160" s="675"/>
      <c r="K160" s="676"/>
      <c r="L160" s="677"/>
      <c r="M160" s="675"/>
    </row>
    <row r="161" spans="1:13" x14ac:dyDescent="0.25">
      <c r="A161" s="675"/>
      <c r="B161" s="675"/>
      <c r="C161" s="675"/>
      <c r="D161" s="676"/>
      <c r="E161" s="677"/>
      <c r="F161" s="675"/>
      <c r="H161" s="675"/>
      <c r="I161" s="675"/>
      <c r="J161" s="675"/>
      <c r="K161" s="676"/>
      <c r="L161" s="677"/>
      <c r="M161" s="675"/>
    </row>
    <row r="162" spans="1:13" x14ac:dyDescent="0.25">
      <c r="A162" s="675"/>
      <c r="B162" s="675"/>
      <c r="C162" s="675"/>
      <c r="D162" s="676"/>
      <c r="E162" s="677"/>
      <c r="F162" s="675"/>
      <c r="H162" s="675"/>
      <c r="I162" s="675"/>
      <c r="J162" s="675"/>
      <c r="K162" s="676"/>
      <c r="L162" s="677"/>
      <c r="M162" s="675"/>
    </row>
    <row r="163" spans="1:13" x14ac:dyDescent="0.25">
      <c r="A163" s="675"/>
      <c r="B163" s="675"/>
      <c r="C163" s="675"/>
      <c r="D163" s="676"/>
      <c r="E163" s="677"/>
      <c r="F163" s="675"/>
      <c r="H163" s="675"/>
      <c r="I163" s="675"/>
      <c r="J163" s="675"/>
      <c r="K163" s="676"/>
      <c r="L163" s="677"/>
      <c r="M163" s="675"/>
    </row>
    <row r="164" spans="1:13" x14ac:dyDescent="0.25">
      <c r="A164" s="675"/>
      <c r="B164" s="675"/>
      <c r="C164" s="675"/>
      <c r="D164" s="676"/>
      <c r="E164" s="677"/>
      <c r="F164" s="675"/>
      <c r="H164" s="675"/>
      <c r="I164" s="675"/>
      <c r="J164" s="675"/>
      <c r="K164" s="676"/>
      <c r="L164" s="677"/>
      <c r="M164" s="675"/>
    </row>
    <row r="165" spans="1:13" x14ac:dyDescent="0.25">
      <c r="A165" s="675"/>
      <c r="B165" s="675"/>
      <c r="C165" s="675"/>
      <c r="D165" s="676"/>
      <c r="E165" s="677"/>
      <c r="F165" s="675"/>
      <c r="H165" s="675"/>
      <c r="I165" s="675"/>
      <c r="J165" s="675"/>
      <c r="K165" s="676"/>
      <c r="L165" s="677"/>
      <c r="M165" s="675"/>
    </row>
    <row r="166" spans="1:13" x14ac:dyDescent="0.25">
      <c r="A166" s="675"/>
      <c r="B166" s="675"/>
      <c r="C166" s="675"/>
      <c r="D166" s="676"/>
      <c r="E166" s="677"/>
      <c r="F166" s="675"/>
      <c r="H166" s="675"/>
      <c r="I166" s="675"/>
      <c r="J166" s="675"/>
      <c r="K166" s="676"/>
      <c r="L166" s="677"/>
      <c r="M166" s="675"/>
    </row>
    <row r="167" spans="1:13" x14ac:dyDescent="0.25">
      <c r="A167" s="675"/>
      <c r="B167" s="675"/>
      <c r="C167" s="675"/>
      <c r="D167" s="676"/>
      <c r="E167" s="677"/>
      <c r="F167" s="675"/>
      <c r="H167" s="675"/>
      <c r="I167" s="675"/>
      <c r="J167" s="675"/>
      <c r="K167" s="676"/>
      <c r="L167" s="677"/>
      <c r="M167" s="675"/>
    </row>
    <row r="168" spans="1:13" x14ac:dyDescent="0.25">
      <c r="A168" s="675"/>
      <c r="B168" s="675"/>
      <c r="C168" s="675"/>
      <c r="D168" s="676"/>
      <c r="E168" s="677"/>
      <c r="F168" s="675"/>
      <c r="H168" s="675"/>
      <c r="I168" s="675"/>
      <c r="J168" s="675"/>
      <c r="K168" s="676"/>
      <c r="L168" s="677"/>
      <c r="M168" s="675"/>
    </row>
    <row r="169" spans="1:13" x14ac:dyDescent="0.25">
      <c r="A169" s="675"/>
      <c r="B169" s="675"/>
      <c r="C169" s="675"/>
      <c r="D169" s="676"/>
      <c r="E169" s="677"/>
      <c r="F169" s="675"/>
      <c r="H169" s="675"/>
      <c r="I169" s="675"/>
      <c r="J169" s="675"/>
      <c r="K169" s="676"/>
      <c r="L169" s="677"/>
      <c r="M169" s="675"/>
    </row>
    <row r="170" spans="1:13" x14ac:dyDescent="0.25">
      <c r="A170" s="675"/>
      <c r="B170" s="675"/>
      <c r="C170" s="675"/>
      <c r="D170" s="676"/>
      <c r="E170" s="677"/>
      <c r="F170" s="675"/>
      <c r="H170" s="675"/>
      <c r="I170" s="675"/>
      <c r="J170" s="675"/>
      <c r="K170" s="676"/>
      <c r="L170" s="677"/>
      <c r="M170" s="675"/>
    </row>
    <row r="171" spans="1:13" x14ac:dyDescent="0.25">
      <c r="A171" s="675"/>
      <c r="B171" s="675"/>
      <c r="C171" s="675"/>
      <c r="D171" s="676"/>
      <c r="E171" s="677"/>
      <c r="F171" s="675"/>
      <c r="H171" s="675"/>
      <c r="I171" s="675"/>
      <c r="J171" s="675"/>
      <c r="K171" s="676"/>
      <c r="L171" s="677"/>
      <c r="M171" s="675"/>
    </row>
    <row r="172" spans="1:13" x14ac:dyDescent="0.25">
      <c r="A172" s="675"/>
      <c r="B172" s="675"/>
      <c r="C172" s="675"/>
      <c r="D172" s="676"/>
      <c r="E172" s="677"/>
      <c r="F172" s="675"/>
      <c r="H172" s="675"/>
      <c r="I172" s="675"/>
      <c r="J172" s="675"/>
      <c r="K172" s="676"/>
      <c r="L172" s="677"/>
      <c r="M172" s="675"/>
    </row>
    <row r="173" spans="1:13" x14ac:dyDescent="0.25">
      <c r="A173" s="675"/>
      <c r="B173" s="675"/>
      <c r="C173" s="675"/>
      <c r="D173" s="676"/>
      <c r="E173" s="677"/>
      <c r="F173" s="675"/>
      <c r="H173" s="675"/>
      <c r="I173" s="675"/>
      <c r="J173" s="675"/>
      <c r="K173" s="676"/>
      <c r="L173" s="677"/>
      <c r="M173" s="675"/>
    </row>
    <row r="174" spans="1:13" x14ac:dyDescent="0.25">
      <c r="A174" s="675"/>
      <c r="B174" s="675"/>
      <c r="C174" s="675"/>
      <c r="D174" s="676"/>
      <c r="E174" s="677"/>
      <c r="F174" s="675"/>
      <c r="H174" s="675"/>
      <c r="I174" s="675"/>
      <c r="J174" s="675"/>
      <c r="K174" s="676"/>
      <c r="L174" s="677"/>
      <c r="M174" s="675"/>
    </row>
    <row r="175" spans="1:13" x14ac:dyDescent="0.25">
      <c r="A175" s="675"/>
      <c r="B175" s="675"/>
      <c r="C175" s="675"/>
      <c r="D175" s="676"/>
      <c r="E175" s="677"/>
      <c r="F175" s="675"/>
      <c r="H175" s="675"/>
      <c r="I175" s="675"/>
      <c r="J175" s="675"/>
      <c r="K175" s="676"/>
      <c r="L175" s="677"/>
      <c r="M175" s="675"/>
    </row>
    <row r="176" spans="1:13" x14ac:dyDescent="0.25">
      <c r="A176" s="675"/>
      <c r="B176" s="675"/>
      <c r="C176" s="675"/>
      <c r="D176" s="676"/>
      <c r="E176" s="677"/>
      <c r="F176" s="675"/>
      <c r="H176" s="675"/>
      <c r="I176" s="675"/>
      <c r="J176" s="675"/>
      <c r="K176" s="676"/>
      <c r="L176" s="677"/>
      <c r="M176" s="675"/>
    </row>
    <row r="177" spans="1:13" x14ac:dyDescent="0.25">
      <c r="A177" s="675"/>
      <c r="B177" s="675"/>
      <c r="C177" s="675"/>
      <c r="D177" s="676"/>
      <c r="E177" s="677"/>
      <c r="F177" s="675"/>
      <c r="H177" s="675"/>
      <c r="I177" s="675"/>
      <c r="J177" s="675"/>
      <c r="K177" s="676"/>
      <c r="L177" s="677"/>
      <c r="M177" s="675"/>
    </row>
    <row r="178" spans="1:13" x14ac:dyDescent="0.25">
      <c r="A178" s="675"/>
      <c r="B178" s="675"/>
      <c r="C178" s="675"/>
      <c r="D178" s="676"/>
      <c r="E178" s="677"/>
      <c r="F178" s="675"/>
      <c r="H178" s="675"/>
      <c r="I178" s="675"/>
      <c r="J178" s="675"/>
      <c r="K178" s="676"/>
      <c r="L178" s="677"/>
      <c r="M178" s="675"/>
    </row>
    <row r="179" spans="1:13" x14ac:dyDescent="0.25">
      <c r="A179" s="675"/>
      <c r="B179" s="675"/>
      <c r="C179" s="675"/>
      <c r="D179" s="676"/>
      <c r="E179" s="677"/>
      <c r="F179" s="675"/>
      <c r="H179" s="675"/>
      <c r="I179" s="675"/>
      <c r="J179" s="675"/>
      <c r="K179" s="676"/>
      <c r="L179" s="677"/>
      <c r="M179" s="675"/>
    </row>
    <row r="180" spans="1:13" x14ac:dyDescent="0.25">
      <c r="A180" s="675"/>
      <c r="B180" s="675"/>
      <c r="C180" s="675"/>
      <c r="D180" s="676"/>
      <c r="E180" s="677"/>
      <c r="F180" s="675"/>
      <c r="H180" s="675"/>
      <c r="I180" s="675"/>
      <c r="J180" s="675"/>
      <c r="K180" s="676"/>
      <c r="L180" s="677"/>
      <c r="M180" s="675"/>
    </row>
    <row r="181" spans="1:13" x14ac:dyDescent="0.25">
      <c r="A181" s="675"/>
      <c r="B181" s="675"/>
      <c r="C181" s="675"/>
      <c r="D181" s="676"/>
      <c r="E181" s="677"/>
      <c r="F181" s="675"/>
      <c r="H181" s="675"/>
      <c r="I181" s="675"/>
      <c r="J181" s="675"/>
      <c r="K181" s="676"/>
      <c r="L181" s="677"/>
      <c r="M181" s="675"/>
    </row>
    <row r="182" spans="1:13" x14ac:dyDescent="0.25">
      <c r="A182" s="675"/>
      <c r="B182" s="675"/>
      <c r="C182" s="675"/>
      <c r="D182" s="676"/>
      <c r="E182" s="677"/>
      <c r="F182" s="675"/>
      <c r="H182" s="675"/>
      <c r="I182" s="675"/>
      <c r="J182" s="675"/>
      <c r="K182" s="676"/>
      <c r="L182" s="677"/>
      <c r="M182" s="675"/>
    </row>
    <row r="183" spans="1:13" x14ac:dyDescent="0.25">
      <c r="A183" s="675"/>
      <c r="B183" s="675"/>
      <c r="C183" s="675"/>
      <c r="D183" s="676"/>
      <c r="E183" s="677"/>
      <c r="F183" s="675"/>
      <c r="H183" s="675"/>
      <c r="I183" s="675"/>
      <c r="J183" s="675"/>
      <c r="K183" s="676"/>
      <c r="L183" s="677"/>
      <c r="M183" s="675"/>
    </row>
    <row r="184" spans="1:13" x14ac:dyDescent="0.25">
      <c r="A184" s="675"/>
      <c r="B184" s="675"/>
      <c r="C184" s="675"/>
      <c r="D184" s="676"/>
      <c r="E184" s="677"/>
      <c r="F184" s="675"/>
      <c r="H184" s="675"/>
      <c r="I184" s="675"/>
      <c r="J184" s="675"/>
      <c r="K184" s="676"/>
      <c r="L184" s="677"/>
      <c r="M184" s="675"/>
    </row>
    <row r="185" spans="1:13" x14ac:dyDescent="0.25">
      <c r="A185" s="675"/>
      <c r="B185" s="675"/>
      <c r="C185" s="675"/>
      <c r="D185" s="676"/>
      <c r="E185" s="677"/>
      <c r="F185" s="675"/>
      <c r="H185" s="675"/>
      <c r="I185" s="675"/>
      <c r="J185" s="675"/>
      <c r="K185" s="676"/>
      <c r="L185" s="677"/>
      <c r="M185" s="675"/>
    </row>
    <row r="186" spans="1:13" x14ac:dyDescent="0.25">
      <c r="A186" s="675"/>
      <c r="B186" s="675"/>
      <c r="C186" s="675"/>
      <c r="D186" s="676"/>
      <c r="E186" s="677"/>
      <c r="F186" s="675"/>
      <c r="H186" s="675"/>
      <c r="I186" s="675"/>
      <c r="J186" s="675"/>
      <c r="K186" s="676"/>
      <c r="L186" s="677"/>
      <c r="M186" s="675"/>
    </row>
    <row r="187" spans="1:13" x14ac:dyDescent="0.25">
      <c r="A187" s="675"/>
      <c r="B187" s="675"/>
      <c r="C187" s="675"/>
      <c r="D187" s="676"/>
      <c r="E187" s="677"/>
      <c r="F187" s="675"/>
      <c r="H187" s="675"/>
      <c r="I187" s="675"/>
      <c r="J187" s="675"/>
      <c r="K187" s="676"/>
      <c r="L187" s="677"/>
      <c r="M187" s="675"/>
    </row>
    <row r="188" spans="1:13" x14ac:dyDescent="0.25">
      <c r="A188" s="675"/>
      <c r="B188" s="675"/>
      <c r="C188" s="675"/>
      <c r="D188" s="676"/>
      <c r="E188" s="677"/>
      <c r="F188" s="675"/>
      <c r="H188" s="675"/>
      <c r="I188" s="675"/>
      <c r="J188" s="675"/>
      <c r="K188" s="676"/>
      <c r="L188" s="677"/>
      <c r="M188" s="675"/>
    </row>
    <row r="189" spans="1:13" x14ac:dyDescent="0.25">
      <c r="A189" s="675"/>
      <c r="B189" s="675"/>
      <c r="C189" s="675"/>
      <c r="D189" s="676"/>
      <c r="E189" s="677"/>
      <c r="F189" s="675"/>
      <c r="H189" s="675"/>
      <c r="I189" s="675"/>
      <c r="J189" s="675"/>
      <c r="K189" s="676"/>
      <c r="L189" s="677"/>
      <c r="M189" s="675"/>
    </row>
    <row r="190" spans="1:13" x14ac:dyDescent="0.25">
      <c r="A190" s="675"/>
      <c r="B190" s="675"/>
      <c r="C190" s="675"/>
      <c r="D190" s="676"/>
      <c r="E190" s="677"/>
      <c r="F190" s="675"/>
      <c r="H190" s="675"/>
      <c r="I190" s="675"/>
      <c r="J190" s="675"/>
      <c r="K190" s="676"/>
      <c r="L190" s="677"/>
      <c r="M190" s="675"/>
    </row>
    <row r="191" spans="1:13" x14ac:dyDescent="0.25">
      <c r="A191" s="675"/>
      <c r="B191" s="675"/>
      <c r="C191" s="675"/>
      <c r="D191" s="676"/>
      <c r="E191" s="677"/>
      <c r="F191" s="675"/>
      <c r="H191" s="675"/>
      <c r="I191" s="675"/>
      <c r="J191" s="675"/>
      <c r="K191" s="676"/>
      <c r="L191" s="677"/>
      <c r="M191" s="675"/>
    </row>
    <row r="192" spans="1:13" x14ac:dyDescent="0.25">
      <c r="A192" s="675"/>
      <c r="B192" s="675"/>
      <c r="C192" s="675"/>
      <c r="D192" s="676"/>
      <c r="E192" s="677"/>
      <c r="F192" s="675"/>
      <c r="H192" s="675"/>
      <c r="I192" s="675"/>
      <c r="J192" s="675"/>
      <c r="K192" s="676"/>
      <c r="L192" s="677"/>
      <c r="M192" s="675"/>
    </row>
    <row r="193" spans="1:13" x14ac:dyDescent="0.25">
      <c r="A193" s="675"/>
      <c r="B193" s="675"/>
      <c r="C193" s="675"/>
      <c r="D193" s="676"/>
      <c r="E193" s="677"/>
      <c r="F193" s="675"/>
      <c r="H193" s="675"/>
      <c r="I193" s="675"/>
      <c r="J193" s="675"/>
      <c r="K193" s="676"/>
      <c r="L193" s="677"/>
      <c r="M193" s="675"/>
    </row>
    <row r="194" spans="1:13" x14ac:dyDescent="0.25">
      <c r="A194" s="675"/>
      <c r="B194" s="675"/>
      <c r="C194" s="675"/>
      <c r="D194" s="676"/>
      <c r="E194" s="677"/>
      <c r="F194" s="675"/>
      <c r="H194" s="675"/>
      <c r="I194" s="675"/>
      <c r="J194" s="675"/>
      <c r="K194" s="676"/>
      <c r="L194" s="677"/>
      <c r="M194" s="675"/>
    </row>
    <row r="195" spans="1:13" x14ac:dyDescent="0.25">
      <c r="A195" s="675"/>
      <c r="B195" s="675"/>
      <c r="C195" s="675"/>
      <c r="D195" s="676"/>
      <c r="E195" s="677"/>
      <c r="F195" s="675"/>
      <c r="H195" s="675"/>
      <c r="I195" s="675"/>
      <c r="J195" s="675"/>
      <c r="K195" s="676"/>
      <c r="L195" s="677"/>
      <c r="M195" s="675"/>
    </row>
    <row r="196" spans="1:13" x14ac:dyDescent="0.25">
      <c r="A196" s="675"/>
      <c r="B196" s="675"/>
      <c r="C196" s="675"/>
      <c r="D196" s="676"/>
      <c r="E196" s="677"/>
      <c r="F196" s="675"/>
      <c r="H196" s="675"/>
      <c r="I196" s="675"/>
      <c r="J196" s="675"/>
      <c r="K196" s="676"/>
      <c r="L196" s="677"/>
      <c r="M196" s="675"/>
    </row>
    <row r="197" spans="1:13" x14ac:dyDescent="0.25">
      <c r="A197" s="675"/>
      <c r="B197" s="675"/>
      <c r="C197" s="675"/>
      <c r="D197" s="676"/>
      <c r="E197" s="677"/>
      <c r="F197" s="675"/>
      <c r="H197" s="675"/>
      <c r="I197" s="675"/>
      <c r="J197" s="675"/>
      <c r="K197" s="676"/>
      <c r="L197" s="677"/>
      <c r="M197" s="675"/>
    </row>
    <row r="198" spans="1:13" x14ac:dyDescent="0.25">
      <c r="A198" s="675"/>
      <c r="B198" s="675"/>
      <c r="C198" s="675"/>
      <c r="D198" s="676"/>
      <c r="E198" s="677"/>
      <c r="F198" s="675"/>
      <c r="H198" s="675"/>
      <c r="I198" s="675"/>
      <c r="J198" s="675"/>
      <c r="K198" s="676"/>
      <c r="L198" s="677"/>
      <c r="M198" s="675"/>
    </row>
    <row r="199" spans="1:13" x14ac:dyDescent="0.25">
      <c r="A199" s="675"/>
      <c r="B199" s="675"/>
      <c r="C199" s="675"/>
      <c r="D199" s="676"/>
      <c r="E199" s="677"/>
      <c r="F199" s="675"/>
      <c r="H199" s="675"/>
      <c r="I199" s="675"/>
      <c r="J199" s="675"/>
      <c r="K199" s="676"/>
      <c r="L199" s="677"/>
      <c r="M199" s="675"/>
    </row>
    <row r="200" spans="1:13" x14ac:dyDescent="0.25">
      <c r="A200" s="675"/>
      <c r="B200" s="675"/>
      <c r="C200" s="675"/>
      <c r="D200" s="676"/>
      <c r="E200" s="677"/>
      <c r="F200" s="675"/>
      <c r="H200" s="675"/>
      <c r="I200" s="675"/>
      <c r="J200" s="675"/>
      <c r="K200" s="676"/>
      <c r="L200" s="677"/>
      <c r="M200" s="675"/>
    </row>
    <row r="201" spans="1:13" x14ac:dyDescent="0.25">
      <c r="A201" s="675"/>
      <c r="B201" s="675"/>
      <c r="C201" s="675"/>
      <c r="D201" s="676"/>
      <c r="E201" s="677"/>
      <c r="F201" s="675"/>
      <c r="H201" s="675"/>
      <c r="I201" s="675"/>
      <c r="J201" s="675"/>
      <c r="K201" s="676"/>
      <c r="L201" s="677"/>
      <c r="M201" s="675"/>
    </row>
    <row r="202" spans="1:13" x14ac:dyDescent="0.25">
      <c r="A202" s="675"/>
      <c r="B202" s="675"/>
      <c r="C202" s="675"/>
      <c r="D202" s="676"/>
      <c r="E202" s="677"/>
      <c r="F202" s="675"/>
      <c r="H202" s="675"/>
      <c r="I202" s="675"/>
      <c r="J202" s="675"/>
      <c r="K202" s="676"/>
      <c r="L202" s="677"/>
      <c r="M202" s="675"/>
    </row>
    <row r="203" spans="1:13" x14ac:dyDescent="0.25">
      <c r="A203" s="675"/>
      <c r="B203" s="675"/>
      <c r="C203" s="675"/>
      <c r="D203" s="676"/>
      <c r="E203" s="677"/>
      <c r="F203" s="675"/>
      <c r="H203" s="675"/>
      <c r="I203" s="675"/>
      <c r="J203" s="675"/>
      <c r="K203" s="676"/>
      <c r="L203" s="677"/>
      <c r="M203" s="675"/>
    </row>
    <row r="204" spans="1:13" x14ac:dyDescent="0.25">
      <c r="A204" s="675"/>
      <c r="B204" s="675"/>
      <c r="C204" s="675"/>
      <c r="D204" s="676"/>
      <c r="E204" s="677"/>
      <c r="F204" s="675"/>
      <c r="H204" s="675"/>
      <c r="I204" s="675"/>
      <c r="J204" s="675"/>
      <c r="K204" s="676"/>
      <c r="L204" s="677"/>
      <c r="M204" s="675"/>
    </row>
    <row r="205" spans="1:13" x14ac:dyDescent="0.25">
      <c r="A205" s="675"/>
      <c r="B205" s="675"/>
      <c r="C205" s="675"/>
      <c r="D205" s="676"/>
      <c r="E205" s="677"/>
      <c r="F205" s="675"/>
      <c r="H205" s="675"/>
      <c r="I205" s="675"/>
      <c r="J205" s="675"/>
      <c r="K205" s="676"/>
      <c r="L205" s="677"/>
      <c r="M205" s="675"/>
    </row>
    <row r="206" spans="1:13" x14ac:dyDescent="0.25">
      <c r="A206" s="675"/>
      <c r="B206" s="675"/>
      <c r="C206" s="675"/>
      <c r="D206" s="676"/>
      <c r="E206" s="677"/>
      <c r="F206" s="675"/>
      <c r="H206" s="675"/>
      <c r="I206" s="675"/>
      <c r="J206" s="675"/>
      <c r="K206" s="676"/>
      <c r="L206" s="677"/>
      <c r="M206" s="675"/>
    </row>
    <row r="207" spans="1:13" x14ac:dyDescent="0.25">
      <c r="A207" s="675"/>
      <c r="B207" s="675"/>
      <c r="C207" s="675"/>
      <c r="D207" s="676"/>
      <c r="E207" s="677"/>
      <c r="F207" s="675"/>
      <c r="H207" s="675"/>
      <c r="I207" s="675"/>
      <c r="J207" s="675"/>
      <c r="K207" s="676"/>
      <c r="L207" s="677"/>
      <c r="M207" s="675"/>
    </row>
    <row r="208" spans="1:13" x14ac:dyDescent="0.25">
      <c r="A208" s="675"/>
      <c r="B208" s="675"/>
      <c r="C208" s="675"/>
      <c r="D208" s="676"/>
      <c r="E208" s="677"/>
      <c r="F208" s="675"/>
      <c r="H208" s="675"/>
      <c r="I208" s="675"/>
      <c r="J208" s="675"/>
      <c r="K208" s="676"/>
      <c r="L208" s="677"/>
      <c r="M208" s="675"/>
    </row>
    <row r="209" spans="1:13" x14ac:dyDescent="0.25">
      <c r="A209" s="675"/>
      <c r="B209" s="675"/>
      <c r="C209" s="675"/>
      <c r="D209" s="676"/>
      <c r="E209" s="677"/>
      <c r="F209" s="675"/>
      <c r="H209" s="675"/>
      <c r="I209" s="675"/>
      <c r="J209" s="675"/>
      <c r="K209" s="676"/>
      <c r="L209" s="677"/>
      <c r="M209" s="675"/>
    </row>
    <row r="210" spans="1:13" x14ac:dyDescent="0.25">
      <c r="A210" s="675"/>
      <c r="B210" s="675"/>
      <c r="C210" s="675"/>
      <c r="D210" s="676"/>
      <c r="E210" s="677"/>
      <c r="F210" s="675"/>
      <c r="H210" s="675"/>
      <c r="I210" s="675"/>
      <c r="J210" s="675"/>
      <c r="K210" s="676"/>
      <c r="L210" s="677"/>
      <c r="M210" s="675"/>
    </row>
    <row r="211" spans="1:13" x14ac:dyDescent="0.25">
      <c r="A211" s="675"/>
      <c r="B211" s="675"/>
      <c r="C211" s="675"/>
      <c r="D211" s="676"/>
      <c r="E211" s="677"/>
      <c r="F211" s="675"/>
      <c r="H211" s="675"/>
      <c r="I211" s="675"/>
      <c r="J211" s="675"/>
      <c r="K211" s="676"/>
      <c r="L211" s="677"/>
      <c r="M211" s="675"/>
    </row>
    <row r="212" spans="1:13" x14ac:dyDescent="0.25">
      <c r="A212" s="675"/>
      <c r="B212" s="675"/>
      <c r="C212" s="675"/>
      <c r="D212" s="676"/>
      <c r="E212" s="677"/>
      <c r="F212" s="675"/>
      <c r="H212" s="675"/>
      <c r="I212" s="675"/>
      <c r="J212" s="675"/>
      <c r="K212" s="676"/>
      <c r="L212" s="677"/>
      <c r="M212" s="675"/>
    </row>
    <row r="213" spans="1:13" x14ac:dyDescent="0.25">
      <c r="A213" s="675"/>
      <c r="B213" s="675"/>
      <c r="C213" s="675"/>
      <c r="D213" s="676"/>
      <c r="E213" s="677"/>
      <c r="F213" s="675"/>
      <c r="H213" s="675"/>
      <c r="I213" s="675"/>
      <c r="J213" s="675"/>
      <c r="K213" s="676"/>
      <c r="L213" s="677"/>
      <c r="M213" s="675"/>
    </row>
    <row r="214" spans="1:13" x14ac:dyDescent="0.25">
      <c r="A214" s="675"/>
      <c r="B214" s="675"/>
      <c r="C214" s="675"/>
      <c r="D214" s="676"/>
      <c r="E214" s="677"/>
      <c r="F214" s="675"/>
      <c r="H214" s="675"/>
      <c r="I214" s="675"/>
      <c r="J214" s="675"/>
      <c r="K214" s="676"/>
      <c r="L214" s="677"/>
      <c r="M214" s="675"/>
    </row>
    <row r="215" spans="1:13" x14ac:dyDescent="0.25">
      <c r="A215" s="675"/>
      <c r="B215" s="675"/>
      <c r="C215" s="675"/>
      <c r="D215" s="676"/>
      <c r="E215" s="677"/>
      <c r="F215" s="675"/>
      <c r="H215" s="675"/>
      <c r="I215" s="675"/>
      <c r="J215" s="675"/>
      <c r="K215" s="676"/>
      <c r="L215" s="677"/>
      <c r="M215" s="675"/>
    </row>
    <row r="216" spans="1:13" x14ac:dyDescent="0.25">
      <c r="A216" s="675"/>
      <c r="B216" s="675"/>
      <c r="C216" s="675"/>
      <c r="D216" s="676"/>
      <c r="E216" s="677"/>
      <c r="F216" s="675"/>
      <c r="H216" s="675"/>
      <c r="I216" s="675"/>
      <c r="J216" s="675"/>
      <c r="K216" s="676"/>
      <c r="L216" s="677"/>
      <c r="M216" s="675"/>
    </row>
    <row r="217" spans="1:13" x14ac:dyDescent="0.25">
      <c r="A217" s="675"/>
      <c r="B217" s="675"/>
      <c r="C217" s="675"/>
      <c r="D217" s="676"/>
      <c r="E217" s="677"/>
      <c r="F217" s="675"/>
      <c r="H217" s="675"/>
      <c r="I217" s="675"/>
      <c r="J217" s="675"/>
      <c r="K217" s="676"/>
      <c r="L217" s="677"/>
      <c r="M217" s="675"/>
    </row>
    <row r="218" spans="1:13" x14ac:dyDescent="0.25">
      <c r="A218" s="675"/>
      <c r="B218" s="675"/>
      <c r="C218" s="675"/>
      <c r="D218" s="676"/>
      <c r="E218" s="677"/>
      <c r="F218" s="675"/>
      <c r="H218" s="675"/>
      <c r="I218" s="675"/>
      <c r="J218" s="675"/>
      <c r="K218" s="676"/>
      <c r="L218" s="677"/>
      <c r="M218" s="675"/>
    </row>
    <row r="219" spans="1:13" x14ac:dyDescent="0.25">
      <c r="A219" s="675"/>
      <c r="B219" s="675"/>
      <c r="C219" s="675"/>
      <c r="D219" s="676"/>
      <c r="E219" s="677"/>
      <c r="F219" s="675"/>
      <c r="H219" s="675"/>
      <c r="I219" s="675"/>
      <c r="J219" s="675"/>
      <c r="K219" s="676"/>
      <c r="L219" s="677"/>
      <c r="M219" s="675"/>
    </row>
    <row r="220" spans="1:13" x14ac:dyDescent="0.25">
      <c r="A220" s="675"/>
      <c r="B220" s="675"/>
      <c r="C220" s="675"/>
      <c r="D220" s="676"/>
      <c r="E220" s="677"/>
      <c r="F220" s="675"/>
      <c r="H220" s="675"/>
      <c r="I220" s="675"/>
      <c r="J220" s="675"/>
      <c r="K220" s="676"/>
      <c r="L220" s="677"/>
      <c r="M220" s="675"/>
    </row>
    <row r="221" spans="1:13" x14ac:dyDescent="0.25">
      <c r="A221" s="675"/>
      <c r="B221" s="675"/>
      <c r="C221" s="675"/>
      <c r="D221" s="676"/>
      <c r="E221" s="677"/>
      <c r="F221" s="675"/>
      <c r="H221" s="675"/>
      <c r="I221" s="675"/>
      <c r="J221" s="675"/>
      <c r="K221" s="676"/>
      <c r="L221" s="677"/>
      <c r="M221" s="675"/>
    </row>
    <row r="222" spans="1:13" x14ac:dyDescent="0.25">
      <c r="A222" s="675"/>
      <c r="B222" s="675"/>
      <c r="C222" s="675"/>
      <c r="D222" s="676"/>
      <c r="E222" s="677"/>
      <c r="F222" s="675"/>
      <c r="H222" s="675"/>
      <c r="I222" s="675"/>
      <c r="J222" s="675"/>
      <c r="K222" s="676"/>
      <c r="L222" s="677"/>
      <c r="M222" s="675"/>
    </row>
    <row r="223" spans="1:13" x14ac:dyDescent="0.25">
      <c r="A223" s="675"/>
      <c r="B223" s="675"/>
      <c r="C223" s="675"/>
      <c r="D223" s="676"/>
      <c r="E223" s="677"/>
      <c r="F223" s="675"/>
      <c r="H223" s="675"/>
      <c r="I223" s="675"/>
      <c r="J223" s="675"/>
      <c r="K223" s="676"/>
      <c r="L223" s="677"/>
      <c r="M223" s="675"/>
    </row>
    <row r="224" spans="1:13" x14ac:dyDescent="0.25">
      <c r="A224" s="675"/>
      <c r="B224" s="675"/>
      <c r="C224" s="675"/>
      <c r="D224" s="676"/>
      <c r="E224" s="677"/>
      <c r="F224" s="675"/>
      <c r="H224" s="675"/>
      <c r="I224" s="675"/>
      <c r="J224" s="675"/>
      <c r="K224" s="676"/>
      <c r="L224" s="677"/>
      <c r="M224" s="675"/>
    </row>
    <row r="225" spans="1:13" x14ac:dyDescent="0.25">
      <c r="A225" s="675"/>
      <c r="B225" s="675"/>
      <c r="C225" s="675"/>
      <c r="D225" s="676"/>
      <c r="E225" s="677"/>
      <c r="F225" s="675"/>
      <c r="H225" s="675"/>
      <c r="I225" s="675"/>
      <c r="J225" s="675"/>
      <c r="K225" s="676"/>
      <c r="L225" s="677"/>
      <c r="M225" s="675"/>
    </row>
    <row r="226" spans="1:13" x14ac:dyDescent="0.25">
      <c r="A226" s="675"/>
      <c r="B226" s="675"/>
      <c r="C226" s="675"/>
      <c r="D226" s="676"/>
      <c r="E226" s="677"/>
      <c r="F226" s="675"/>
      <c r="H226" s="675"/>
      <c r="I226" s="675"/>
      <c r="J226" s="675"/>
      <c r="K226" s="676"/>
      <c r="L226" s="677"/>
      <c r="M226" s="675"/>
    </row>
    <row r="227" spans="1:13" x14ac:dyDescent="0.25">
      <c r="A227" s="675"/>
      <c r="B227" s="675"/>
      <c r="C227" s="675"/>
      <c r="D227" s="676"/>
      <c r="E227" s="677"/>
      <c r="F227" s="675"/>
      <c r="H227" s="675"/>
      <c r="I227" s="675"/>
      <c r="J227" s="675"/>
      <c r="K227" s="676"/>
      <c r="L227" s="677"/>
      <c r="M227" s="675"/>
    </row>
    <row r="228" spans="1:13" x14ac:dyDescent="0.25">
      <c r="A228" s="675"/>
      <c r="B228" s="675"/>
      <c r="C228" s="675"/>
      <c r="D228" s="676"/>
      <c r="E228" s="677"/>
      <c r="F228" s="675"/>
      <c r="H228" s="675"/>
      <c r="I228" s="675"/>
      <c r="J228" s="675"/>
      <c r="K228" s="676"/>
      <c r="L228" s="677"/>
      <c r="M228" s="675"/>
    </row>
    <row r="229" spans="1:13" x14ac:dyDescent="0.25">
      <c r="A229" s="675"/>
      <c r="B229" s="675"/>
      <c r="C229" s="675"/>
      <c r="D229" s="676"/>
      <c r="E229" s="677"/>
      <c r="F229" s="675"/>
      <c r="H229" s="675"/>
      <c r="I229" s="675"/>
      <c r="J229" s="675"/>
      <c r="K229" s="676"/>
      <c r="L229" s="677"/>
      <c r="M229" s="675"/>
    </row>
    <row r="230" spans="1:13" x14ac:dyDescent="0.25">
      <c r="A230" s="675"/>
      <c r="B230" s="675"/>
      <c r="C230" s="675"/>
      <c r="D230" s="676"/>
      <c r="E230" s="677"/>
      <c r="F230" s="675"/>
      <c r="H230" s="675"/>
      <c r="I230" s="675"/>
      <c r="J230" s="675"/>
      <c r="K230" s="676"/>
      <c r="L230" s="677"/>
      <c r="M230" s="675"/>
    </row>
    <row r="231" spans="1:13" x14ac:dyDescent="0.25">
      <c r="A231" s="675"/>
      <c r="B231" s="675"/>
      <c r="C231" s="675"/>
      <c r="D231" s="676"/>
      <c r="E231" s="677"/>
      <c r="F231" s="675"/>
      <c r="H231" s="675"/>
      <c r="I231" s="675"/>
      <c r="J231" s="675"/>
      <c r="K231" s="676"/>
      <c r="L231" s="677"/>
      <c r="M231" s="675"/>
    </row>
    <row r="232" spans="1:13" x14ac:dyDescent="0.25">
      <c r="A232" s="675"/>
      <c r="B232" s="675"/>
      <c r="C232" s="675"/>
      <c r="D232" s="676"/>
      <c r="E232" s="677"/>
      <c r="F232" s="675"/>
      <c r="H232" s="675"/>
      <c r="I232" s="675"/>
      <c r="J232" s="675"/>
      <c r="K232" s="676"/>
      <c r="L232" s="677"/>
      <c r="M232" s="675"/>
    </row>
    <row r="233" spans="1:13" x14ac:dyDescent="0.25">
      <c r="A233" s="675"/>
      <c r="B233" s="675"/>
      <c r="C233" s="675"/>
      <c r="D233" s="676"/>
      <c r="E233" s="677"/>
      <c r="F233" s="675"/>
      <c r="H233" s="675"/>
      <c r="I233" s="675"/>
      <c r="J233" s="675"/>
      <c r="K233" s="676"/>
      <c r="L233" s="677"/>
      <c r="M233" s="675"/>
    </row>
    <row r="234" spans="1:13" x14ac:dyDescent="0.25">
      <c r="A234" s="675"/>
      <c r="B234" s="675"/>
      <c r="C234" s="675"/>
      <c r="D234" s="676"/>
      <c r="E234" s="677"/>
      <c r="F234" s="675"/>
      <c r="H234" s="675"/>
      <c r="I234" s="675"/>
      <c r="J234" s="675"/>
      <c r="K234" s="676"/>
      <c r="L234" s="677"/>
      <c r="M234" s="675"/>
    </row>
    <row r="235" spans="1:13" x14ac:dyDescent="0.25">
      <c r="A235" s="675"/>
      <c r="B235" s="675"/>
      <c r="C235" s="675"/>
      <c r="D235" s="676"/>
      <c r="E235" s="677"/>
      <c r="F235" s="675"/>
      <c r="H235" s="675"/>
      <c r="I235" s="675"/>
      <c r="J235" s="675"/>
      <c r="K235" s="676"/>
      <c r="L235" s="677"/>
      <c r="M235" s="675"/>
    </row>
    <row r="236" spans="1:13" x14ac:dyDescent="0.25">
      <c r="A236" s="675"/>
      <c r="B236" s="675"/>
      <c r="C236" s="675"/>
      <c r="D236" s="676"/>
      <c r="E236" s="677"/>
      <c r="F236" s="675"/>
      <c r="H236" s="675"/>
      <c r="I236" s="675"/>
      <c r="J236" s="675"/>
      <c r="K236" s="676"/>
      <c r="L236" s="677"/>
      <c r="M236" s="675"/>
    </row>
    <row r="237" spans="1:13" x14ac:dyDescent="0.25">
      <c r="A237" s="675"/>
      <c r="B237" s="675"/>
      <c r="C237" s="675"/>
      <c r="D237" s="676"/>
      <c r="E237" s="677"/>
      <c r="F237" s="675"/>
      <c r="H237" s="675"/>
      <c r="I237" s="675"/>
      <c r="J237" s="675"/>
      <c r="K237" s="676"/>
      <c r="L237" s="677"/>
      <c r="M237" s="675"/>
    </row>
    <row r="238" spans="1:13" x14ac:dyDescent="0.25">
      <c r="A238" s="675"/>
      <c r="B238" s="675"/>
      <c r="C238" s="675"/>
      <c r="D238" s="676"/>
      <c r="E238" s="677"/>
      <c r="F238" s="675"/>
      <c r="H238" s="675"/>
      <c r="I238" s="675"/>
      <c r="J238" s="675"/>
      <c r="K238" s="676"/>
      <c r="L238" s="677"/>
      <c r="M238" s="675"/>
    </row>
    <row r="239" spans="1:13" x14ac:dyDescent="0.25">
      <c r="A239" s="675"/>
      <c r="B239" s="675"/>
      <c r="C239" s="675"/>
      <c r="D239" s="676"/>
      <c r="E239" s="677"/>
      <c r="F239" s="675"/>
      <c r="H239" s="675"/>
      <c r="I239" s="675"/>
      <c r="J239" s="675"/>
      <c r="K239" s="676"/>
      <c r="L239" s="677"/>
      <c r="M239" s="675"/>
    </row>
    <row r="240" spans="1:13" x14ac:dyDescent="0.25">
      <c r="A240" s="675"/>
      <c r="B240" s="675"/>
      <c r="C240" s="675"/>
      <c r="D240" s="676"/>
      <c r="E240" s="677"/>
      <c r="F240" s="675"/>
      <c r="H240" s="675"/>
      <c r="I240" s="675"/>
      <c r="J240" s="675"/>
      <c r="K240" s="676"/>
      <c r="L240" s="677"/>
      <c r="M240" s="675"/>
    </row>
    <row r="241" spans="1:13" x14ac:dyDescent="0.25">
      <c r="A241" s="675"/>
      <c r="B241" s="675"/>
      <c r="C241" s="675"/>
      <c r="D241" s="676"/>
      <c r="E241" s="677"/>
      <c r="F241" s="675"/>
      <c r="H241" s="675"/>
      <c r="I241" s="675"/>
      <c r="J241" s="675"/>
      <c r="K241" s="676"/>
      <c r="L241" s="677"/>
      <c r="M241" s="675"/>
    </row>
    <row r="242" spans="1:13" x14ac:dyDescent="0.25">
      <c r="A242" s="675"/>
      <c r="B242" s="675"/>
      <c r="C242" s="675"/>
      <c r="D242" s="676"/>
      <c r="E242" s="677"/>
      <c r="F242" s="675"/>
      <c r="H242" s="675"/>
      <c r="I242" s="675"/>
      <c r="J242" s="675"/>
      <c r="K242" s="676"/>
      <c r="L242" s="677"/>
      <c r="M242" s="675"/>
    </row>
    <row r="243" spans="1:13" x14ac:dyDescent="0.25">
      <c r="A243" s="675"/>
      <c r="B243" s="675"/>
      <c r="C243" s="675"/>
      <c r="D243" s="676"/>
      <c r="E243" s="677"/>
      <c r="F243" s="675"/>
      <c r="H243" s="675"/>
      <c r="I243" s="675"/>
      <c r="J243" s="675"/>
      <c r="K243" s="676"/>
      <c r="L243" s="677"/>
      <c r="M243" s="675"/>
    </row>
    <row r="244" spans="1:13" x14ac:dyDescent="0.25">
      <c r="A244" s="675"/>
      <c r="B244" s="675"/>
      <c r="C244" s="675"/>
      <c r="D244" s="676"/>
      <c r="E244" s="677"/>
      <c r="F244" s="675"/>
      <c r="H244" s="675"/>
      <c r="I244" s="675"/>
      <c r="J244" s="675"/>
      <c r="K244" s="676"/>
      <c r="L244" s="677"/>
      <c r="M244" s="675"/>
    </row>
    <row r="245" spans="1:13" x14ac:dyDescent="0.25">
      <c r="A245" s="675"/>
      <c r="B245" s="675"/>
      <c r="C245" s="675"/>
      <c r="D245" s="676"/>
      <c r="E245" s="677"/>
      <c r="F245" s="675"/>
      <c r="H245" s="675"/>
      <c r="I245" s="675"/>
      <c r="J245" s="675"/>
      <c r="K245" s="676"/>
      <c r="L245" s="677"/>
      <c r="M245" s="675"/>
    </row>
    <row r="246" spans="1:13" x14ac:dyDescent="0.25">
      <c r="A246" s="675"/>
      <c r="B246" s="675"/>
      <c r="C246" s="675"/>
      <c r="D246" s="676"/>
      <c r="E246" s="677"/>
      <c r="F246" s="675"/>
      <c r="H246" s="675"/>
      <c r="I246" s="675"/>
      <c r="J246" s="675"/>
      <c r="K246" s="676"/>
      <c r="L246" s="677"/>
      <c r="M246" s="675"/>
    </row>
    <row r="247" spans="1:13" x14ac:dyDescent="0.25">
      <c r="A247" s="675"/>
      <c r="B247" s="675"/>
      <c r="C247" s="675"/>
      <c r="D247" s="676"/>
      <c r="E247" s="677"/>
      <c r="F247" s="675"/>
      <c r="H247" s="675"/>
      <c r="I247" s="675"/>
      <c r="J247" s="675"/>
      <c r="K247" s="676"/>
      <c r="L247" s="677"/>
      <c r="M247" s="675"/>
    </row>
    <row r="248" spans="1:13" x14ac:dyDescent="0.25">
      <c r="A248" s="675"/>
      <c r="B248" s="675"/>
      <c r="C248" s="675"/>
      <c r="D248" s="676"/>
      <c r="E248" s="677"/>
      <c r="F248" s="675"/>
      <c r="H248" s="675"/>
      <c r="I248" s="675"/>
      <c r="J248" s="675"/>
      <c r="K248" s="676"/>
      <c r="L248" s="677"/>
      <c r="M248" s="675"/>
    </row>
    <row r="249" spans="1:13" x14ac:dyDescent="0.25">
      <c r="A249" s="675"/>
      <c r="B249" s="675"/>
      <c r="C249" s="675"/>
      <c r="D249" s="676"/>
      <c r="E249" s="677"/>
      <c r="F249" s="675"/>
      <c r="H249" s="675"/>
      <c r="I249" s="675"/>
      <c r="J249" s="675"/>
      <c r="K249" s="676"/>
      <c r="L249" s="677"/>
      <c r="M249" s="675"/>
    </row>
    <row r="250" spans="1:13" x14ac:dyDescent="0.25">
      <c r="A250" s="675"/>
      <c r="B250" s="675"/>
      <c r="C250" s="675"/>
      <c r="D250" s="676"/>
      <c r="E250" s="677"/>
      <c r="F250" s="675"/>
      <c r="H250" s="675"/>
      <c r="I250" s="675"/>
      <c r="J250" s="675"/>
      <c r="K250" s="676"/>
      <c r="L250" s="677"/>
      <c r="M250" s="675"/>
    </row>
    <row r="251" spans="1:13" x14ac:dyDescent="0.25">
      <c r="A251" s="675"/>
      <c r="B251" s="675"/>
      <c r="C251" s="675"/>
      <c r="D251" s="676"/>
      <c r="E251" s="677"/>
      <c r="F251" s="675"/>
      <c r="H251" s="675"/>
      <c r="I251" s="675"/>
      <c r="J251" s="675"/>
      <c r="K251" s="676"/>
      <c r="L251" s="677"/>
      <c r="M251" s="675"/>
    </row>
    <row r="252" spans="1:13" x14ac:dyDescent="0.25">
      <c r="A252" s="675"/>
      <c r="B252" s="675"/>
      <c r="C252" s="675"/>
      <c r="D252" s="676"/>
      <c r="E252" s="677"/>
      <c r="F252" s="675"/>
      <c r="H252" s="675"/>
      <c r="I252" s="675"/>
      <c r="J252" s="675"/>
      <c r="K252" s="676"/>
      <c r="L252" s="677"/>
      <c r="M252" s="675"/>
    </row>
    <row r="253" spans="1:13" x14ac:dyDescent="0.25">
      <c r="A253" s="675"/>
      <c r="B253" s="675"/>
      <c r="C253" s="675"/>
      <c r="D253" s="676"/>
      <c r="E253" s="677"/>
      <c r="F253" s="675"/>
      <c r="H253" s="675"/>
      <c r="I253" s="675"/>
      <c r="J253" s="675"/>
      <c r="K253" s="676"/>
      <c r="L253" s="677"/>
      <c r="M253" s="675"/>
    </row>
    <row r="254" spans="1:13" x14ac:dyDescent="0.25">
      <c r="A254" s="675"/>
      <c r="B254" s="675"/>
      <c r="C254" s="675"/>
      <c r="D254" s="676"/>
      <c r="E254" s="677"/>
      <c r="F254" s="675"/>
      <c r="H254" s="675"/>
      <c r="I254" s="675"/>
      <c r="J254" s="675"/>
      <c r="K254" s="676"/>
      <c r="L254" s="677"/>
      <c r="M254" s="675"/>
    </row>
    <row r="255" spans="1:13" x14ac:dyDescent="0.25">
      <c r="A255" s="675"/>
      <c r="B255" s="675"/>
      <c r="C255" s="675"/>
      <c r="D255" s="676"/>
      <c r="E255" s="677"/>
      <c r="F255" s="675"/>
      <c r="H255" s="675"/>
      <c r="I255" s="675"/>
      <c r="J255" s="675"/>
      <c r="K255" s="676"/>
      <c r="L255" s="677"/>
      <c r="M255" s="675"/>
    </row>
    <row r="256" spans="1:13" x14ac:dyDescent="0.25">
      <c r="A256" s="675"/>
      <c r="B256" s="675"/>
      <c r="C256" s="675"/>
      <c r="D256" s="676"/>
      <c r="E256" s="677"/>
      <c r="F256" s="675"/>
      <c r="H256" s="675"/>
      <c r="I256" s="675"/>
      <c r="J256" s="675"/>
      <c r="K256" s="676"/>
      <c r="L256" s="677"/>
      <c r="M256" s="675"/>
    </row>
    <row r="257" spans="1:13" x14ac:dyDescent="0.25">
      <c r="A257" s="675"/>
      <c r="B257" s="675"/>
      <c r="C257" s="675"/>
      <c r="D257" s="676"/>
      <c r="E257" s="677"/>
      <c r="F257" s="675"/>
      <c r="H257" s="675"/>
      <c r="I257" s="675"/>
      <c r="J257" s="675"/>
      <c r="K257" s="676"/>
      <c r="L257" s="677"/>
      <c r="M257" s="675"/>
    </row>
    <row r="258" spans="1:13" x14ac:dyDescent="0.25">
      <c r="A258" s="675"/>
      <c r="B258" s="675"/>
      <c r="C258" s="675"/>
      <c r="D258" s="676"/>
      <c r="E258" s="677"/>
      <c r="F258" s="675"/>
      <c r="H258" s="675"/>
      <c r="I258" s="675"/>
      <c r="J258" s="675"/>
      <c r="K258" s="676"/>
      <c r="L258" s="677"/>
      <c r="M258" s="675"/>
    </row>
    <row r="259" spans="1:13" x14ac:dyDescent="0.25">
      <c r="A259" s="675"/>
      <c r="B259" s="675"/>
      <c r="C259" s="675"/>
      <c r="D259" s="676"/>
      <c r="E259" s="677"/>
      <c r="F259" s="675"/>
      <c r="H259" s="675"/>
      <c r="I259" s="675"/>
      <c r="J259" s="675"/>
      <c r="K259" s="676"/>
      <c r="L259" s="677"/>
      <c r="M259" s="675"/>
    </row>
    <row r="260" spans="1:13" x14ac:dyDescent="0.25">
      <c r="A260" s="675"/>
      <c r="B260" s="675"/>
      <c r="C260" s="675"/>
      <c r="D260" s="676"/>
      <c r="E260" s="677"/>
      <c r="F260" s="675"/>
      <c r="H260" s="675"/>
      <c r="I260" s="675"/>
      <c r="J260" s="675"/>
      <c r="K260" s="676"/>
      <c r="L260" s="677"/>
      <c r="M260" s="675"/>
    </row>
    <row r="261" spans="1:13" x14ac:dyDescent="0.25">
      <c r="A261" s="675"/>
      <c r="B261" s="675"/>
      <c r="C261" s="675"/>
      <c r="D261" s="676"/>
      <c r="E261" s="677"/>
      <c r="F261" s="675"/>
      <c r="H261" s="675"/>
      <c r="I261" s="675"/>
      <c r="J261" s="675"/>
      <c r="K261" s="676"/>
      <c r="L261" s="677"/>
      <c r="M261" s="675"/>
    </row>
    <row r="262" spans="1:13" x14ac:dyDescent="0.25">
      <c r="A262" s="675"/>
      <c r="B262" s="675"/>
      <c r="C262" s="675"/>
      <c r="D262" s="676"/>
      <c r="E262" s="677"/>
      <c r="F262" s="675"/>
      <c r="H262" s="675"/>
      <c r="I262" s="675"/>
      <c r="J262" s="675"/>
      <c r="K262" s="676"/>
      <c r="L262" s="677"/>
      <c r="M262" s="675"/>
    </row>
    <row r="263" spans="1:13" x14ac:dyDescent="0.25">
      <c r="A263" s="675"/>
      <c r="B263" s="675"/>
      <c r="C263" s="675"/>
      <c r="D263" s="676"/>
      <c r="E263" s="677"/>
      <c r="F263" s="675"/>
      <c r="H263" s="675"/>
      <c r="I263" s="675"/>
      <c r="J263" s="675"/>
      <c r="K263" s="676"/>
      <c r="L263" s="677"/>
      <c r="M263" s="675"/>
    </row>
    <row r="264" spans="1:13" x14ac:dyDescent="0.25">
      <c r="A264" s="675"/>
      <c r="B264" s="675"/>
      <c r="C264" s="675"/>
      <c r="D264" s="676"/>
      <c r="E264" s="677"/>
      <c r="F264" s="675"/>
      <c r="H264" s="675"/>
      <c r="I264" s="675"/>
      <c r="J264" s="675"/>
      <c r="K264" s="676"/>
      <c r="L264" s="677"/>
      <c r="M264" s="675"/>
    </row>
    <row r="265" spans="1:13" x14ac:dyDescent="0.25">
      <c r="A265" s="675"/>
      <c r="B265" s="675"/>
      <c r="C265" s="675"/>
      <c r="D265" s="676"/>
      <c r="E265" s="677"/>
      <c r="F265" s="675"/>
      <c r="H265" s="675"/>
      <c r="I265" s="675"/>
      <c r="J265" s="675"/>
      <c r="K265" s="676"/>
      <c r="L265" s="677"/>
      <c r="M265" s="675"/>
    </row>
    <row r="266" spans="1:13" x14ac:dyDescent="0.25">
      <c r="A266" s="675"/>
      <c r="B266" s="675"/>
      <c r="C266" s="675"/>
      <c r="D266" s="676"/>
      <c r="E266" s="677"/>
      <c r="F266" s="675"/>
      <c r="H266" s="675"/>
      <c r="I266" s="675"/>
      <c r="J266" s="675"/>
      <c r="K266" s="676"/>
      <c r="L266" s="677"/>
      <c r="M266" s="675"/>
    </row>
    <row r="267" spans="1:13" x14ac:dyDescent="0.25">
      <c r="A267" s="675"/>
      <c r="B267" s="675"/>
      <c r="C267" s="675"/>
      <c r="D267" s="676"/>
      <c r="E267" s="677"/>
      <c r="F267" s="675"/>
      <c r="H267" s="675"/>
      <c r="I267" s="675"/>
      <c r="J267" s="675"/>
      <c r="K267" s="676"/>
      <c r="L267" s="677"/>
      <c r="M267" s="675"/>
    </row>
    <row r="268" spans="1:13" x14ac:dyDescent="0.25">
      <c r="A268" s="675"/>
      <c r="B268" s="675"/>
      <c r="C268" s="675"/>
      <c r="D268" s="676"/>
      <c r="E268" s="677"/>
      <c r="F268" s="675"/>
      <c r="H268" s="675"/>
      <c r="I268" s="675"/>
      <c r="J268" s="675"/>
      <c r="K268" s="676"/>
      <c r="L268" s="677"/>
      <c r="M268" s="675"/>
    </row>
    <row r="269" spans="1:13" x14ac:dyDescent="0.25">
      <c r="A269" s="675"/>
      <c r="B269" s="675"/>
      <c r="C269" s="675"/>
      <c r="D269" s="676"/>
      <c r="E269" s="677"/>
      <c r="F269" s="675"/>
      <c r="H269" s="675"/>
      <c r="I269" s="675"/>
      <c r="J269" s="675"/>
      <c r="K269" s="676"/>
      <c r="L269" s="677"/>
      <c r="M269" s="675"/>
    </row>
    <row r="270" spans="1:13" x14ac:dyDescent="0.25">
      <c r="A270" s="675"/>
      <c r="B270" s="675"/>
      <c r="C270" s="675"/>
      <c r="D270" s="676"/>
      <c r="E270" s="677"/>
      <c r="F270" s="675"/>
      <c r="H270" s="675"/>
      <c r="I270" s="675"/>
      <c r="J270" s="675"/>
      <c r="K270" s="676"/>
      <c r="L270" s="677"/>
      <c r="M270" s="675"/>
    </row>
    <row r="271" spans="1:13" x14ac:dyDescent="0.25">
      <c r="A271" s="675"/>
      <c r="B271" s="675"/>
      <c r="C271" s="675"/>
      <c r="D271" s="676"/>
      <c r="E271" s="677"/>
      <c r="F271" s="675"/>
      <c r="H271" s="675"/>
      <c r="I271" s="675"/>
      <c r="J271" s="675"/>
      <c r="K271" s="676"/>
      <c r="L271" s="677"/>
      <c r="M271" s="675"/>
    </row>
    <row r="272" spans="1:13" x14ac:dyDescent="0.25">
      <c r="A272" s="675"/>
      <c r="B272" s="675"/>
      <c r="C272" s="675"/>
      <c r="D272" s="676"/>
      <c r="E272" s="677"/>
      <c r="F272" s="675"/>
      <c r="H272" s="675"/>
      <c r="I272" s="675"/>
      <c r="J272" s="675"/>
      <c r="K272" s="676"/>
      <c r="L272" s="677"/>
      <c r="M272" s="675"/>
    </row>
    <row r="273" spans="1:13" x14ac:dyDescent="0.25">
      <c r="A273" s="675"/>
      <c r="B273" s="675"/>
      <c r="C273" s="675"/>
      <c r="D273" s="676"/>
      <c r="E273" s="677"/>
      <c r="F273" s="675"/>
      <c r="H273" s="675"/>
      <c r="I273" s="675"/>
      <c r="J273" s="675"/>
      <c r="K273" s="676"/>
      <c r="L273" s="677"/>
      <c r="M273" s="675"/>
    </row>
    <row r="274" spans="1:13" x14ac:dyDescent="0.25">
      <c r="A274" s="675"/>
      <c r="B274" s="675"/>
      <c r="C274" s="675"/>
      <c r="D274" s="676"/>
      <c r="E274" s="677"/>
      <c r="F274" s="675"/>
      <c r="H274" s="675"/>
      <c r="I274" s="675"/>
      <c r="J274" s="675"/>
      <c r="K274" s="676"/>
      <c r="L274" s="677"/>
      <c r="M274" s="675"/>
    </row>
    <row r="275" spans="1:13" x14ac:dyDescent="0.25">
      <c r="A275" s="675"/>
      <c r="B275" s="675"/>
      <c r="C275" s="675"/>
      <c r="D275" s="676"/>
      <c r="E275" s="677"/>
      <c r="F275" s="675"/>
      <c r="H275" s="675"/>
      <c r="I275" s="675"/>
      <c r="J275" s="675"/>
      <c r="K275" s="676"/>
      <c r="L275" s="677"/>
      <c r="M275" s="675"/>
    </row>
    <row r="276" spans="1:13" x14ac:dyDescent="0.25">
      <c r="A276" s="675"/>
      <c r="B276" s="675"/>
      <c r="C276" s="675"/>
      <c r="D276" s="676"/>
      <c r="E276" s="677"/>
      <c r="F276" s="675"/>
      <c r="H276" s="675"/>
      <c r="I276" s="675"/>
      <c r="J276" s="675"/>
      <c r="K276" s="676"/>
      <c r="L276" s="677"/>
      <c r="M276" s="675"/>
    </row>
    <row r="277" spans="1:13" x14ac:dyDescent="0.25">
      <c r="A277" s="675"/>
      <c r="B277" s="675"/>
      <c r="C277" s="675"/>
      <c r="D277" s="676"/>
      <c r="E277" s="677"/>
      <c r="F277" s="675"/>
      <c r="H277" s="675"/>
      <c r="I277" s="675"/>
      <c r="J277" s="675"/>
      <c r="K277" s="676"/>
      <c r="L277" s="677"/>
      <c r="M277" s="675"/>
    </row>
    <row r="278" spans="1:13" x14ac:dyDescent="0.25">
      <c r="A278" s="675"/>
      <c r="B278" s="675"/>
      <c r="C278" s="675"/>
      <c r="D278" s="676"/>
      <c r="E278" s="677"/>
      <c r="F278" s="675"/>
      <c r="H278" s="675"/>
      <c r="I278" s="675"/>
      <c r="J278" s="675"/>
      <c r="K278" s="676"/>
      <c r="L278" s="677"/>
      <c r="M278" s="675"/>
    </row>
    <row r="279" spans="1:13" x14ac:dyDescent="0.25">
      <c r="A279" s="675"/>
      <c r="B279" s="675"/>
      <c r="C279" s="675"/>
      <c r="D279" s="676"/>
      <c r="E279" s="677"/>
      <c r="F279" s="675"/>
      <c r="H279" s="675"/>
      <c r="I279" s="675"/>
      <c r="J279" s="675"/>
      <c r="K279" s="676"/>
      <c r="L279" s="677"/>
      <c r="M279" s="675"/>
    </row>
    <row r="280" spans="1:13" x14ac:dyDescent="0.25">
      <c r="A280" s="675"/>
      <c r="B280" s="675"/>
      <c r="C280" s="675"/>
      <c r="D280" s="676"/>
      <c r="E280" s="677"/>
      <c r="F280" s="675"/>
      <c r="H280" s="675"/>
      <c r="I280" s="675"/>
      <c r="J280" s="675"/>
      <c r="K280" s="676"/>
      <c r="L280" s="677"/>
      <c r="M280" s="675"/>
    </row>
    <row r="281" spans="1:13" x14ac:dyDescent="0.25">
      <c r="A281" s="675"/>
      <c r="B281" s="675"/>
      <c r="C281" s="675"/>
      <c r="D281" s="676"/>
      <c r="E281" s="677"/>
      <c r="F281" s="675"/>
      <c r="H281" s="675"/>
      <c r="I281" s="675"/>
      <c r="J281" s="675"/>
      <c r="K281" s="676"/>
      <c r="L281" s="677"/>
      <c r="M281" s="675"/>
    </row>
    <row r="282" spans="1:13" x14ac:dyDescent="0.25">
      <c r="A282" s="675"/>
      <c r="B282" s="675"/>
      <c r="C282" s="675"/>
      <c r="D282" s="676"/>
      <c r="E282" s="677"/>
      <c r="F282" s="675"/>
      <c r="H282" s="675"/>
      <c r="I282" s="675"/>
      <c r="J282" s="675"/>
      <c r="K282" s="676"/>
      <c r="L282" s="677"/>
      <c r="M282" s="675"/>
    </row>
    <row r="283" spans="1:13" x14ac:dyDescent="0.25">
      <c r="A283" s="675"/>
      <c r="B283" s="675"/>
      <c r="C283" s="675"/>
      <c r="D283" s="676"/>
      <c r="E283" s="677"/>
      <c r="F283" s="675"/>
      <c r="H283" s="675"/>
      <c r="I283" s="675"/>
      <c r="J283" s="675"/>
      <c r="K283" s="676"/>
      <c r="L283" s="677"/>
      <c r="M283" s="675"/>
    </row>
    <row r="284" spans="1:13" x14ac:dyDescent="0.25">
      <c r="A284" s="675"/>
      <c r="B284" s="675"/>
      <c r="C284" s="675"/>
      <c r="D284" s="676"/>
      <c r="E284" s="677"/>
      <c r="F284" s="675"/>
      <c r="H284" s="675"/>
      <c r="I284" s="675"/>
      <c r="J284" s="675"/>
      <c r="K284" s="676"/>
      <c r="L284" s="677"/>
      <c r="M284" s="675"/>
    </row>
    <row r="285" spans="1:13" x14ac:dyDescent="0.25">
      <c r="A285" s="675"/>
      <c r="B285" s="675"/>
      <c r="C285" s="675"/>
      <c r="D285" s="676"/>
      <c r="E285" s="677"/>
      <c r="F285" s="675"/>
      <c r="H285" s="675"/>
      <c r="I285" s="675"/>
      <c r="J285" s="675"/>
      <c r="K285" s="676"/>
      <c r="L285" s="677"/>
      <c r="M285" s="675"/>
    </row>
    <row r="286" spans="1:13" x14ac:dyDescent="0.25">
      <c r="A286" s="675"/>
      <c r="B286" s="675"/>
      <c r="C286" s="675"/>
      <c r="D286" s="676"/>
      <c r="E286" s="677"/>
      <c r="F286" s="675"/>
      <c r="H286" s="675"/>
      <c r="I286" s="675"/>
      <c r="J286" s="675"/>
      <c r="K286" s="676"/>
      <c r="L286" s="677"/>
      <c r="M286" s="675"/>
    </row>
    <row r="287" spans="1:13" x14ac:dyDescent="0.25">
      <c r="A287" s="675"/>
      <c r="B287" s="675"/>
      <c r="C287" s="675"/>
      <c r="D287" s="676"/>
      <c r="E287" s="677"/>
      <c r="F287" s="675"/>
      <c r="H287" s="675"/>
      <c r="I287" s="675"/>
      <c r="J287" s="675"/>
      <c r="K287" s="676"/>
      <c r="L287" s="677"/>
      <c r="M287" s="675"/>
    </row>
    <row r="288" spans="1:13" x14ac:dyDescent="0.25">
      <c r="A288" s="675"/>
      <c r="B288" s="675"/>
      <c r="C288" s="675"/>
      <c r="D288" s="676"/>
      <c r="E288" s="677"/>
      <c r="F288" s="675"/>
      <c r="H288" s="675"/>
      <c r="I288" s="675"/>
      <c r="J288" s="675"/>
      <c r="K288" s="676"/>
      <c r="L288" s="677"/>
      <c r="M288" s="675"/>
    </row>
    <row r="289" spans="1:13" x14ac:dyDescent="0.25">
      <c r="A289" s="675"/>
      <c r="B289" s="675"/>
      <c r="C289" s="675"/>
      <c r="D289" s="676"/>
      <c r="E289" s="677"/>
      <c r="F289" s="675"/>
      <c r="H289" s="675"/>
      <c r="I289" s="675"/>
      <c r="J289" s="675"/>
      <c r="K289" s="676"/>
      <c r="L289" s="677"/>
      <c r="M289" s="675"/>
    </row>
    <row r="290" spans="1:13" x14ac:dyDescent="0.25">
      <c r="A290" s="675"/>
      <c r="B290" s="675"/>
      <c r="C290" s="675"/>
      <c r="D290" s="676"/>
      <c r="E290" s="677"/>
      <c r="F290" s="675"/>
      <c r="H290" s="675"/>
      <c r="I290" s="675"/>
      <c r="J290" s="675"/>
      <c r="K290" s="676"/>
      <c r="L290" s="677"/>
      <c r="M290" s="675"/>
    </row>
    <row r="291" spans="1:13" x14ac:dyDescent="0.25">
      <c r="A291" s="675"/>
      <c r="B291" s="675"/>
      <c r="C291" s="675"/>
      <c r="D291" s="676"/>
      <c r="E291" s="677"/>
      <c r="F291" s="675"/>
      <c r="H291" s="675"/>
      <c r="I291" s="675"/>
      <c r="J291" s="675"/>
      <c r="K291" s="676"/>
      <c r="L291" s="677"/>
      <c r="M291" s="675"/>
    </row>
    <row r="292" spans="1:13" x14ac:dyDescent="0.25">
      <c r="A292" s="675"/>
      <c r="B292" s="675"/>
      <c r="C292" s="675"/>
      <c r="D292" s="676"/>
      <c r="E292" s="677"/>
      <c r="F292" s="675"/>
      <c r="H292" s="675"/>
      <c r="I292" s="675"/>
      <c r="J292" s="675"/>
      <c r="K292" s="676"/>
      <c r="L292" s="677"/>
      <c r="M292" s="675"/>
    </row>
    <row r="293" spans="1:13" x14ac:dyDescent="0.25">
      <c r="A293" s="675"/>
      <c r="B293" s="675"/>
      <c r="C293" s="675"/>
      <c r="D293" s="676"/>
      <c r="E293" s="677"/>
      <c r="F293" s="675"/>
      <c r="H293" s="675"/>
      <c r="I293" s="675"/>
      <c r="J293" s="675"/>
      <c r="K293" s="676"/>
      <c r="L293" s="677"/>
      <c r="M293" s="675"/>
    </row>
    <row r="294" spans="1:13" x14ac:dyDescent="0.25">
      <c r="A294" s="675"/>
      <c r="B294" s="675"/>
      <c r="C294" s="675"/>
      <c r="D294" s="676"/>
      <c r="E294" s="677"/>
      <c r="F294" s="675"/>
      <c r="H294" s="675"/>
      <c r="I294" s="675"/>
      <c r="J294" s="675"/>
      <c r="K294" s="676"/>
      <c r="L294" s="677"/>
      <c r="M294" s="675"/>
    </row>
    <row r="295" spans="1:13" x14ac:dyDescent="0.25">
      <c r="A295" s="675"/>
      <c r="B295" s="675"/>
      <c r="C295" s="675"/>
      <c r="D295" s="676"/>
      <c r="E295" s="677"/>
      <c r="F295" s="675"/>
      <c r="H295" s="675"/>
      <c r="I295" s="675"/>
      <c r="J295" s="675"/>
      <c r="K295" s="676"/>
      <c r="L295" s="677"/>
      <c r="M295" s="675"/>
    </row>
    <row r="296" spans="1:13" x14ac:dyDescent="0.25">
      <c r="A296" s="675"/>
      <c r="B296" s="675"/>
      <c r="C296" s="675"/>
      <c r="D296" s="676"/>
      <c r="E296" s="677"/>
      <c r="F296" s="675"/>
      <c r="H296" s="675"/>
      <c r="I296" s="675"/>
      <c r="J296" s="675"/>
      <c r="K296" s="676"/>
      <c r="L296" s="677"/>
      <c r="M296" s="675"/>
    </row>
    <row r="297" spans="1:13" x14ac:dyDescent="0.25">
      <c r="A297" s="675"/>
      <c r="B297" s="675"/>
      <c r="C297" s="675"/>
      <c r="D297" s="676"/>
      <c r="E297" s="677"/>
      <c r="F297" s="675"/>
      <c r="H297" s="675"/>
      <c r="I297" s="675"/>
      <c r="J297" s="675"/>
      <c r="K297" s="676"/>
      <c r="L297" s="677"/>
      <c r="M297" s="675"/>
    </row>
    <row r="298" spans="1:13" x14ac:dyDescent="0.25">
      <c r="A298" s="675"/>
      <c r="B298" s="675"/>
      <c r="C298" s="675"/>
      <c r="D298" s="676"/>
      <c r="E298" s="677"/>
      <c r="F298" s="675"/>
      <c r="H298" s="675"/>
      <c r="I298" s="675"/>
      <c r="J298" s="675"/>
      <c r="K298" s="676"/>
      <c r="L298" s="677"/>
      <c r="M298" s="675"/>
    </row>
    <row r="299" spans="1:13" x14ac:dyDescent="0.25">
      <c r="A299" s="675"/>
      <c r="B299" s="675"/>
      <c r="C299" s="675"/>
      <c r="D299" s="676"/>
      <c r="E299" s="677"/>
      <c r="F299" s="675"/>
      <c r="H299" s="675"/>
      <c r="I299" s="675"/>
      <c r="J299" s="675"/>
      <c r="K299" s="676"/>
      <c r="L299" s="677"/>
      <c r="M299" s="675"/>
    </row>
    <row r="300" spans="1:13" x14ac:dyDescent="0.25">
      <c r="A300" s="675"/>
      <c r="B300" s="675"/>
      <c r="C300" s="675"/>
      <c r="D300" s="676"/>
      <c r="E300" s="677"/>
      <c r="F300" s="675"/>
      <c r="H300" s="675"/>
      <c r="I300" s="675"/>
      <c r="J300" s="675"/>
      <c r="K300" s="676"/>
      <c r="L300" s="677"/>
      <c r="M300" s="675"/>
    </row>
    <row r="301" spans="1:13" x14ac:dyDescent="0.25">
      <c r="A301" s="675"/>
      <c r="B301" s="675"/>
      <c r="C301" s="675"/>
      <c r="D301" s="676"/>
      <c r="E301" s="677"/>
      <c r="F301" s="675"/>
      <c r="H301" s="675"/>
      <c r="I301" s="675"/>
      <c r="J301" s="675"/>
      <c r="K301" s="676"/>
      <c r="L301" s="677"/>
      <c r="M301" s="675"/>
    </row>
    <row r="302" spans="1:13" x14ac:dyDescent="0.25">
      <c r="A302" s="675"/>
      <c r="B302" s="675"/>
      <c r="C302" s="675"/>
      <c r="D302" s="676"/>
      <c r="E302" s="677"/>
      <c r="F302" s="675"/>
      <c r="H302" s="675"/>
      <c r="I302" s="675"/>
      <c r="J302" s="675"/>
      <c r="K302" s="676"/>
      <c r="L302" s="677"/>
      <c r="M302" s="675"/>
    </row>
    <row r="303" spans="1:13" x14ac:dyDescent="0.25">
      <c r="A303" s="675"/>
      <c r="B303" s="675"/>
      <c r="C303" s="675"/>
      <c r="D303" s="676"/>
      <c r="E303" s="677"/>
      <c r="F303" s="675"/>
      <c r="H303" s="675"/>
      <c r="I303" s="675"/>
      <c r="J303" s="675"/>
      <c r="K303" s="676"/>
      <c r="L303" s="677"/>
      <c r="M303" s="675"/>
    </row>
    <row r="304" spans="1:13" x14ac:dyDescent="0.25">
      <c r="A304" s="675"/>
      <c r="B304" s="675"/>
      <c r="C304" s="675"/>
      <c r="D304" s="676"/>
      <c r="E304" s="677"/>
      <c r="F304" s="675"/>
      <c r="H304" s="675"/>
      <c r="I304" s="675"/>
      <c r="J304" s="675"/>
      <c r="K304" s="676"/>
      <c r="L304" s="677"/>
      <c r="M304" s="675"/>
    </row>
    <row r="305" spans="1:13" x14ac:dyDescent="0.25">
      <c r="A305" s="675"/>
      <c r="B305" s="675"/>
      <c r="C305" s="675"/>
      <c r="D305" s="676"/>
      <c r="E305" s="677"/>
      <c r="F305" s="675"/>
      <c r="H305" s="675"/>
      <c r="I305" s="675"/>
      <c r="J305" s="675"/>
      <c r="K305" s="676"/>
      <c r="L305" s="677"/>
      <c r="M305" s="675"/>
    </row>
    <row r="306" spans="1:13" x14ac:dyDescent="0.25">
      <c r="A306" s="675"/>
      <c r="B306" s="675"/>
      <c r="C306" s="675"/>
      <c r="D306" s="676"/>
      <c r="E306" s="677"/>
      <c r="F306" s="675"/>
      <c r="H306" s="675"/>
      <c r="I306" s="675"/>
      <c r="J306" s="675"/>
      <c r="K306" s="676"/>
      <c r="L306" s="677"/>
      <c r="M306" s="675"/>
    </row>
    <row r="307" spans="1:13" x14ac:dyDescent="0.25">
      <c r="A307" s="675"/>
      <c r="B307" s="675"/>
      <c r="C307" s="675"/>
      <c r="D307" s="676"/>
      <c r="E307" s="677"/>
      <c r="F307" s="675"/>
      <c r="H307" s="675"/>
      <c r="I307" s="675"/>
      <c r="J307" s="675"/>
      <c r="K307" s="676"/>
      <c r="L307" s="677"/>
      <c r="M307" s="675"/>
    </row>
    <row r="308" spans="1:13" x14ac:dyDescent="0.25">
      <c r="A308" s="675"/>
      <c r="B308" s="675"/>
      <c r="C308" s="675"/>
      <c r="D308" s="676"/>
      <c r="E308" s="677"/>
      <c r="F308" s="675"/>
      <c r="H308" s="675"/>
      <c r="I308" s="675"/>
      <c r="J308" s="675"/>
      <c r="K308" s="676"/>
      <c r="L308" s="677"/>
      <c r="M308" s="675"/>
    </row>
    <row r="309" spans="1:13" x14ac:dyDescent="0.25">
      <c r="A309" s="675"/>
      <c r="B309" s="675"/>
      <c r="C309" s="675"/>
      <c r="D309" s="676"/>
      <c r="E309" s="677"/>
      <c r="F309" s="675"/>
      <c r="H309" s="675"/>
      <c r="I309" s="675"/>
      <c r="J309" s="675"/>
      <c r="K309" s="676"/>
      <c r="L309" s="677"/>
      <c r="M309" s="675"/>
    </row>
    <row r="310" spans="1:13" x14ac:dyDescent="0.25">
      <c r="A310" s="675"/>
      <c r="B310" s="675"/>
      <c r="C310" s="675"/>
      <c r="D310" s="676"/>
      <c r="E310" s="677"/>
      <c r="F310" s="675"/>
      <c r="H310" s="675"/>
      <c r="I310" s="675"/>
      <c r="J310" s="675"/>
      <c r="K310" s="676"/>
      <c r="L310" s="677"/>
      <c r="M310" s="675"/>
    </row>
    <row r="311" spans="1:13" x14ac:dyDescent="0.25">
      <c r="A311" s="675"/>
      <c r="B311" s="675"/>
      <c r="C311" s="675"/>
      <c r="D311" s="676"/>
      <c r="E311" s="677"/>
      <c r="F311" s="675"/>
      <c r="H311" s="675"/>
      <c r="I311" s="675"/>
      <c r="J311" s="675"/>
      <c r="K311" s="676"/>
      <c r="L311" s="677"/>
      <c r="M311" s="675"/>
    </row>
    <row r="312" spans="1:13" x14ac:dyDescent="0.25">
      <c r="A312" s="675"/>
      <c r="B312" s="675"/>
      <c r="C312" s="675"/>
      <c r="D312" s="676"/>
      <c r="E312" s="677"/>
      <c r="F312" s="675"/>
      <c r="H312" s="675"/>
      <c r="I312" s="675"/>
      <c r="J312" s="675"/>
      <c r="K312" s="676"/>
      <c r="L312" s="677"/>
      <c r="M312" s="675"/>
    </row>
    <row r="313" spans="1:13" x14ac:dyDescent="0.25">
      <c r="A313" s="675"/>
      <c r="B313" s="675"/>
      <c r="C313" s="675"/>
      <c r="D313" s="676"/>
      <c r="E313" s="677"/>
      <c r="F313" s="675"/>
      <c r="H313" s="675"/>
      <c r="I313" s="675"/>
      <c r="J313" s="675"/>
      <c r="K313" s="676"/>
      <c r="L313" s="677"/>
      <c r="M313" s="675"/>
    </row>
    <row r="314" spans="1:13" x14ac:dyDescent="0.25">
      <c r="A314" s="675"/>
      <c r="B314" s="675"/>
      <c r="C314" s="675"/>
      <c r="D314" s="676"/>
      <c r="E314" s="677"/>
      <c r="F314" s="675"/>
      <c r="H314" s="675"/>
      <c r="I314" s="675"/>
      <c r="J314" s="675"/>
      <c r="K314" s="676"/>
      <c r="L314" s="677"/>
      <c r="M314" s="675"/>
    </row>
    <row r="315" spans="1:13" x14ac:dyDescent="0.25">
      <c r="A315" s="675"/>
      <c r="B315" s="675"/>
      <c r="C315" s="675"/>
      <c r="D315" s="676"/>
      <c r="E315" s="677"/>
      <c r="F315" s="675"/>
      <c r="H315" s="675"/>
      <c r="I315" s="675"/>
      <c r="J315" s="675"/>
      <c r="K315" s="676"/>
      <c r="L315" s="677"/>
      <c r="M315" s="675"/>
    </row>
    <row r="316" spans="1:13" x14ac:dyDescent="0.25">
      <c r="A316" s="675"/>
      <c r="B316" s="675"/>
      <c r="C316" s="675"/>
      <c r="D316" s="676"/>
      <c r="E316" s="677"/>
      <c r="F316" s="675"/>
      <c r="H316" s="675"/>
      <c r="I316" s="675"/>
      <c r="J316" s="675"/>
      <c r="K316" s="676"/>
      <c r="L316" s="677"/>
      <c r="M316" s="675"/>
    </row>
    <row r="317" spans="1:13" x14ac:dyDescent="0.25">
      <c r="A317" s="675"/>
      <c r="B317" s="675"/>
      <c r="C317" s="675"/>
      <c r="D317" s="676"/>
      <c r="E317" s="677"/>
      <c r="F317" s="675"/>
      <c r="H317" s="675"/>
      <c r="I317" s="675"/>
      <c r="J317" s="675"/>
      <c r="K317" s="676"/>
      <c r="L317" s="677"/>
      <c r="M317" s="675"/>
    </row>
    <row r="318" spans="1:13" x14ac:dyDescent="0.25">
      <c r="A318" s="675"/>
      <c r="B318" s="675"/>
      <c r="C318" s="675"/>
      <c r="D318" s="676"/>
      <c r="E318" s="677"/>
      <c r="F318" s="675"/>
      <c r="H318" s="675"/>
      <c r="I318" s="675"/>
      <c r="J318" s="675"/>
      <c r="K318" s="676"/>
      <c r="L318" s="677"/>
      <c r="M318" s="675"/>
    </row>
    <row r="319" spans="1:13" x14ac:dyDescent="0.25">
      <c r="A319" s="675"/>
      <c r="B319" s="675"/>
      <c r="C319" s="675"/>
      <c r="D319" s="676"/>
      <c r="E319" s="677"/>
      <c r="F319" s="675"/>
      <c r="H319" s="675"/>
      <c r="I319" s="675"/>
      <c r="J319" s="675"/>
      <c r="K319" s="676"/>
      <c r="L319" s="677"/>
      <c r="M319" s="675"/>
    </row>
    <row r="320" spans="1:13" x14ac:dyDescent="0.25">
      <c r="A320" s="675"/>
      <c r="B320" s="675"/>
      <c r="C320" s="675"/>
      <c r="D320" s="676"/>
      <c r="E320" s="677"/>
      <c r="F320" s="675"/>
      <c r="H320" s="675"/>
      <c r="I320" s="675"/>
      <c r="J320" s="675"/>
      <c r="K320" s="676"/>
      <c r="L320" s="677"/>
      <c r="M320" s="675"/>
    </row>
    <row r="321" spans="1:13" x14ac:dyDescent="0.25">
      <c r="A321" s="675"/>
      <c r="B321" s="675"/>
      <c r="C321" s="675"/>
      <c r="D321" s="676"/>
      <c r="E321" s="677"/>
      <c r="F321" s="675"/>
      <c r="H321" s="675"/>
      <c r="I321" s="675"/>
      <c r="J321" s="675"/>
      <c r="K321" s="676"/>
      <c r="L321" s="677"/>
      <c r="M321" s="675"/>
    </row>
    <row r="322" spans="1:13" x14ac:dyDescent="0.25">
      <c r="A322" s="675"/>
      <c r="B322" s="675"/>
      <c r="C322" s="675"/>
      <c r="D322" s="676"/>
      <c r="E322" s="677"/>
      <c r="F322" s="675"/>
      <c r="H322" s="675"/>
      <c r="I322" s="675"/>
      <c r="J322" s="675"/>
      <c r="K322" s="676"/>
      <c r="L322" s="677"/>
      <c r="M322" s="675"/>
    </row>
    <row r="323" spans="1:13" x14ac:dyDescent="0.25">
      <c r="A323" s="675"/>
      <c r="B323" s="675"/>
      <c r="C323" s="675"/>
      <c r="D323" s="676"/>
      <c r="E323" s="677"/>
      <c r="F323" s="675"/>
      <c r="H323" s="675"/>
      <c r="I323" s="675"/>
      <c r="J323" s="675"/>
      <c r="K323" s="676"/>
      <c r="L323" s="677"/>
      <c r="M323" s="675"/>
    </row>
    <row r="324" spans="1:13" x14ac:dyDescent="0.25">
      <c r="A324" s="675"/>
      <c r="B324" s="675"/>
      <c r="C324" s="675"/>
      <c r="D324" s="676"/>
      <c r="E324" s="677"/>
      <c r="F324" s="675"/>
      <c r="H324" s="675"/>
      <c r="I324" s="675"/>
      <c r="J324" s="675"/>
      <c r="K324" s="676"/>
      <c r="L324" s="677"/>
      <c r="M324" s="675"/>
    </row>
    <row r="325" spans="1:13" x14ac:dyDescent="0.25">
      <c r="A325" s="675"/>
      <c r="B325" s="675"/>
      <c r="C325" s="675"/>
      <c r="D325" s="676"/>
      <c r="E325" s="677"/>
      <c r="F325" s="675"/>
      <c r="H325" s="675"/>
      <c r="I325" s="675"/>
      <c r="J325" s="675"/>
      <c r="K325" s="676"/>
      <c r="L325" s="677"/>
      <c r="M325" s="675"/>
    </row>
    <row r="326" spans="1:13" x14ac:dyDescent="0.25">
      <c r="A326" s="675"/>
      <c r="B326" s="675"/>
      <c r="C326" s="675"/>
      <c r="D326" s="676"/>
      <c r="E326" s="677"/>
      <c r="F326" s="675"/>
      <c r="H326" s="675"/>
      <c r="I326" s="675"/>
      <c r="J326" s="675"/>
      <c r="K326" s="676"/>
      <c r="L326" s="677"/>
      <c r="M326" s="675"/>
    </row>
    <row r="327" spans="1:13" x14ac:dyDescent="0.25">
      <c r="A327" s="675"/>
      <c r="B327" s="675"/>
      <c r="C327" s="675"/>
      <c r="D327" s="676"/>
      <c r="E327" s="677"/>
      <c r="F327" s="675"/>
      <c r="H327" s="675"/>
      <c r="I327" s="675"/>
      <c r="J327" s="675"/>
      <c r="K327" s="676"/>
      <c r="L327" s="677"/>
      <c r="M327" s="675"/>
    </row>
    <row r="328" spans="1:13" x14ac:dyDescent="0.25">
      <c r="A328" s="675"/>
      <c r="B328" s="675"/>
      <c r="C328" s="675"/>
      <c r="D328" s="676"/>
      <c r="E328" s="677"/>
      <c r="F328" s="675"/>
      <c r="H328" s="675"/>
      <c r="I328" s="675"/>
      <c r="J328" s="675"/>
      <c r="K328" s="676"/>
      <c r="L328" s="677"/>
      <c r="M328" s="675"/>
    </row>
    <row r="329" spans="1:13" x14ac:dyDescent="0.25">
      <c r="A329" s="675"/>
      <c r="B329" s="675"/>
      <c r="C329" s="675"/>
      <c r="D329" s="676"/>
      <c r="E329" s="677"/>
      <c r="F329" s="675"/>
      <c r="H329" s="675"/>
      <c r="I329" s="675"/>
      <c r="J329" s="675"/>
      <c r="K329" s="676"/>
      <c r="L329" s="677"/>
      <c r="M329" s="675"/>
    </row>
    <row r="330" spans="1:13" x14ac:dyDescent="0.25">
      <c r="A330" s="675"/>
      <c r="B330" s="675"/>
      <c r="C330" s="675"/>
      <c r="D330" s="676"/>
      <c r="E330" s="677"/>
      <c r="F330" s="675"/>
      <c r="H330" s="675"/>
      <c r="I330" s="675"/>
      <c r="J330" s="675"/>
      <c r="K330" s="676"/>
      <c r="L330" s="677"/>
      <c r="M330" s="675"/>
    </row>
    <row r="331" spans="1:13" x14ac:dyDescent="0.25">
      <c r="A331" s="675"/>
      <c r="B331" s="675"/>
      <c r="C331" s="675"/>
      <c r="D331" s="676"/>
      <c r="E331" s="677"/>
      <c r="F331" s="675"/>
      <c r="H331" s="675"/>
      <c r="I331" s="675"/>
      <c r="J331" s="675"/>
      <c r="K331" s="676"/>
      <c r="L331" s="677"/>
      <c r="M331" s="675"/>
    </row>
    <row r="332" spans="1:13" x14ac:dyDescent="0.25">
      <c r="A332" s="675"/>
      <c r="B332" s="675"/>
      <c r="C332" s="675"/>
      <c r="D332" s="676"/>
      <c r="E332" s="677"/>
      <c r="F332" s="675"/>
      <c r="H332" s="675"/>
      <c r="I332" s="675"/>
      <c r="J332" s="675"/>
      <c r="K332" s="676"/>
      <c r="L332" s="677"/>
      <c r="M332" s="675"/>
    </row>
    <row r="333" spans="1:13" x14ac:dyDescent="0.25">
      <c r="A333" s="675"/>
      <c r="B333" s="675"/>
      <c r="C333" s="675"/>
      <c r="D333" s="676"/>
      <c r="E333" s="677"/>
      <c r="F333" s="675"/>
      <c r="H333" s="675"/>
      <c r="I333" s="675"/>
      <c r="J333" s="675"/>
      <c r="K333" s="676"/>
      <c r="L333" s="677"/>
      <c r="M333" s="675"/>
    </row>
    <row r="334" spans="1:13" x14ac:dyDescent="0.25">
      <c r="A334" s="675"/>
      <c r="B334" s="675"/>
      <c r="C334" s="675"/>
      <c r="D334" s="676"/>
      <c r="E334" s="677"/>
      <c r="F334" s="675"/>
      <c r="H334" s="675"/>
      <c r="I334" s="675"/>
      <c r="J334" s="675"/>
      <c r="K334" s="676"/>
      <c r="L334" s="677"/>
      <c r="M334" s="675"/>
    </row>
    <row r="335" spans="1:13" x14ac:dyDescent="0.25">
      <c r="A335" s="675"/>
      <c r="B335" s="675"/>
      <c r="C335" s="675"/>
      <c r="D335" s="676"/>
      <c r="E335" s="677"/>
      <c r="F335" s="675"/>
      <c r="H335" s="675"/>
      <c r="I335" s="675"/>
      <c r="J335" s="675"/>
      <c r="K335" s="676"/>
      <c r="L335" s="677"/>
      <c r="M335" s="675"/>
    </row>
    <row r="336" spans="1:13" x14ac:dyDescent="0.25">
      <c r="A336" s="675"/>
      <c r="B336" s="675"/>
      <c r="C336" s="675"/>
      <c r="D336" s="676"/>
      <c r="E336" s="677"/>
      <c r="F336" s="675"/>
      <c r="H336" s="675"/>
      <c r="I336" s="675"/>
      <c r="J336" s="675"/>
      <c r="K336" s="676"/>
      <c r="L336" s="677"/>
      <c r="M336" s="675"/>
    </row>
    <row r="337" spans="1:13" x14ac:dyDescent="0.25">
      <c r="A337" s="675"/>
      <c r="B337" s="675"/>
      <c r="C337" s="675"/>
      <c r="D337" s="676"/>
      <c r="E337" s="677"/>
      <c r="F337" s="675"/>
      <c r="H337" s="675"/>
      <c r="I337" s="675"/>
      <c r="J337" s="675"/>
      <c r="K337" s="676"/>
      <c r="L337" s="677"/>
      <c r="M337" s="675"/>
    </row>
    <row r="338" spans="1:13" x14ac:dyDescent="0.25">
      <c r="A338" s="675"/>
      <c r="B338" s="675"/>
      <c r="C338" s="675"/>
      <c r="D338" s="676"/>
      <c r="E338" s="677"/>
      <c r="F338" s="675"/>
      <c r="H338" s="675"/>
      <c r="I338" s="675"/>
      <c r="J338" s="675"/>
      <c r="K338" s="676"/>
      <c r="L338" s="677"/>
      <c r="M338" s="675"/>
    </row>
    <row r="339" spans="1:13" x14ac:dyDescent="0.25">
      <c r="A339" s="675"/>
      <c r="B339" s="675"/>
      <c r="C339" s="675"/>
      <c r="D339" s="676"/>
      <c r="E339" s="677"/>
      <c r="F339" s="675"/>
      <c r="H339" s="675"/>
      <c r="I339" s="675"/>
      <c r="J339" s="675"/>
      <c r="K339" s="676"/>
      <c r="L339" s="677"/>
      <c r="M339" s="675"/>
    </row>
    <row r="340" spans="1:13" x14ac:dyDescent="0.25">
      <c r="A340" s="675"/>
      <c r="B340" s="675"/>
      <c r="C340" s="675"/>
      <c r="D340" s="676"/>
      <c r="E340" s="677"/>
      <c r="F340" s="675"/>
      <c r="H340" s="675"/>
      <c r="I340" s="675"/>
      <c r="J340" s="675"/>
      <c r="K340" s="676"/>
      <c r="L340" s="677"/>
      <c r="M340" s="675"/>
    </row>
    <row r="341" spans="1:13" x14ac:dyDescent="0.25">
      <c r="A341" s="675"/>
      <c r="B341" s="675"/>
      <c r="C341" s="675"/>
      <c r="D341" s="676"/>
      <c r="E341" s="677"/>
      <c r="F341" s="675"/>
      <c r="H341" s="675"/>
      <c r="I341" s="675"/>
      <c r="J341" s="675"/>
      <c r="K341" s="676"/>
      <c r="L341" s="677"/>
      <c r="M341" s="675"/>
    </row>
    <row r="342" spans="1:13" x14ac:dyDescent="0.25">
      <c r="A342" s="675"/>
      <c r="B342" s="675"/>
      <c r="C342" s="675"/>
      <c r="D342" s="676"/>
      <c r="E342" s="677"/>
      <c r="F342" s="675"/>
      <c r="H342" s="675"/>
      <c r="I342" s="675"/>
      <c r="J342" s="675"/>
      <c r="K342" s="676"/>
      <c r="L342" s="677"/>
      <c r="M342" s="675"/>
    </row>
    <row r="343" spans="1:13" x14ac:dyDescent="0.25">
      <c r="A343" s="675"/>
      <c r="B343" s="675"/>
      <c r="C343" s="675"/>
      <c r="D343" s="676"/>
      <c r="E343" s="677"/>
      <c r="F343" s="675"/>
      <c r="H343" s="675"/>
      <c r="I343" s="675"/>
      <c r="J343" s="675"/>
      <c r="K343" s="676"/>
      <c r="L343" s="677"/>
      <c r="M343" s="675"/>
    </row>
    <row r="344" spans="1:13" x14ac:dyDescent="0.25">
      <c r="A344" s="675"/>
      <c r="B344" s="675"/>
      <c r="C344" s="675"/>
      <c r="D344" s="676"/>
      <c r="E344" s="677"/>
      <c r="F344" s="675"/>
      <c r="H344" s="675"/>
      <c r="I344" s="675"/>
      <c r="J344" s="675"/>
      <c r="K344" s="676"/>
      <c r="L344" s="677"/>
      <c r="M344" s="675"/>
    </row>
    <row r="345" spans="1:13" x14ac:dyDescent="0.25">
      <c r="A345" s="675"/>
      <c r="B345" s="675"/>
      <c r="C345" s="675"/>
      <c r="D345" s="676"/>
      <c r="E345" s="677"/>
      <c r="F345" s="675"/>
      <c r="H345" s="675"/>
      <c r="I345" s="675"/>
      <c r="J345" s="675"/>
      <c r="K345" s="676"/>
      <c r="L345" s="677"/>
      <c r="M345" s="675"/>
    </row>
    <row r="346" spans="1:13" x14ac:dyDescent="0.25">
      <c r="A346" s="675"/>
      <c r="B346" s="675"/>
      <c r="C346" s="675"/>
      <c r="D346" s="676"/>
      <c r="E346" s="677"/>
      <c r="F346" s="675"/>
      <c r="H346" s="675"/>
      <c r="I346" s="675"/>
      <c r="J346" s="675"/>
      <c r="K346" s="676"/>
      <c r="L346" s="677"/>
      <c r="M346" s="675"/>
    </row>
    <row r="347" spans="1:13" x14ac:dyDescent="0.25">
      <c r="A347" s="675"/>
      <c r="B347" s="675"/>
      <c r="C347" s="675"/>
      <c r="D347" s="676"/>
      <c r="E347" s="677"/>
      <c r="F347" s="675"/>
      <c r="H347" s="675"/>
      <c r="I347" s="675"/>
      <c r="J347" s="675"/>
      <c r="K347" s="676"/>
      <c r="L347" s="677"/>
      <c r="M347" s="675"/>
    </row>
    <row r="348" spans="1:13" x14ac:dyDescent="0.25">
      <c r="A348" s="675"/>
      <c r="B348" s="675"/>
      <c r="C348" s="675"/>
      <c r="D348" s="676"/>
      <c r="E348" s="677"/>
      <c r="F348" s="675"/>
      <c r="H348" s="675"/>
      <c r="I348" s="675"/>
      <c r="J348" s="675"/>
      <c r="K348" s="676"/>
      <c r="L348" s="677"/>
      <c r="M348" s="675"/>
    </row>
    <row r="349" spans="1:13" x14ac:dyDescent="0.25">
      <c r="A349" s="675"/>
      <c r="B349" s="675"/>
      <c r="C349" s="675"/>
      <c r="D349" s="676"/>
      <c r="E349" s="677"/>
      <c r="F349" s="675"/>
      <c r="H349" s="675"/>
      <c r="I349" s="675"/>
      <c r="J349" s="675"/>
      <c r="K349" s="676"/>
      <c r="L349" s="677"/>
      <c r="M349" s="675"/>
    </row>
    <row r="350" spans="1:13" x14ac:dyDescent="0.25">
      <c r="A350" s="675"/>
      <c r="B350" s="675"/>
      <c r="C350" s="675"/>
      <c r="D350" s="676"/>
      <c r="E350" s="677"/>
      <c r="F350" s="675"/>
      <c r="H350" s="675"/>
      <c r="I350" s="675"/>
      <c r="J350" s="675"/>
      <c r="K350" s="676"/>
      <c r="L350" s="677"/>
      <c r="M350" s="675"/>
    </row>
    <row r="351" spans="1:13" x14ac:dyDescent="0.25">
      <c r="A351" s="675"/>
      <c r="B351" s="675"/>
      <c r="C351" s="675"/>
      <c r="D351" s="676"/>
      <c r="E351" s="677"/>
      <c r="F351" s="675"/>
      <c r="H351" s="675"/>
      <c r="I351" s="675"/>
      <c r="J351" s="675"/>
      <c r="K351" s="676"/>
      <c r="L351" s="677"/>
      <c r="M351" s="675"/>
    </row>
    <row r="352" spans="1:13" x14ac:dyDescent="0.25">
      <c r="A352" s="675"/>
      <c r="B352" s="675"/>
      <c r="C352" s="675"/>
      <c r="D352" s="676"/>
      <c r="E352" s="677"/>
      <c r="F352" s="675"/>
      <c r="H352" s="675"/>
      <c r="I352" s="675"/>
      <c r="J352" s="675"/>
      <c r="K352" s="676"/>
      <c r="L352" s="677"/>
      <c r="M352" s="675"/>
    </row>
    <row r="353" spans="1:13" x14ac:dyDescent="0.25">
      <c r="A353" s="675"/>
      <c r="B353" s="675"/>
      <c r="C353" s="675"/>
      <c r="D353" s="676"/>
      <c r="E353" s="677"/>
      <c r="F353" s="675"/>
      <c r="H353" s="675"/>
      <c r="I353" s="675"/>
      <c r="J353" s="675"/>
      <c r="K353" s="676"/>
      <c r="L353" s="677"/>
      <c r="M353" s="675"/>
    </row>
    <row r="354" spans="1:13" x14ac:dyDescent="0.25">
      <c r="A354" s="675"/>
      <c r="B354" s="675"/>
      <c r="C354" s="675"/>
      <c r="D354" s="676"/>
      <c r="E354" s="677"/>
      <c r="F354" s="675"/>
      <c r="H354" s="675"/>
      <c r="I354" s="675"/>
      <c r="J354" s="675"/>
      <c r="K354" s="676"/>
      <c r="L354" s="677"/>
      <c r="M354" s="675"/>
    </row>
    <row r="355" spans="1:13" x14ac:dyDescent="0.25">
      <c r="A355" s="675"/>
      <c r="B355" s="675"/>
      <c r="C355" s="675"/>
      <c r="D355" s="676"/>
      <c r="E355" s="677"/>
      <c r="F355" s="675"/>
      <c r="H355" s="675"/>
      <c r="I355" s="675"/>
      <c r="J355" s="675"/>
      <c r="K355" s="676"/>
      <c r="L355" s="677"/>
      <c r="M355" s="675"/>
    </row>
    <row r="356" spans="1:13" x14ac:dyDescent="0.25">
      <c r="A356" s="675"/>
      <c r="B356" s="675"/>
      <c r="C356" s="675"/>
      <c r="D356" s="676"/>
      <c r="E356" s="677"/>
      <c r="F356" s="675"/>
      <c r="H356" s="675"/>
      <c r="I356" s="675"/>
      <c r="J356" s="675"/>
      <c r="K356" s="676"/>
      <c r="L356" s="677"/>
      <c r="M356" s="675"/>
    </row>
    <row r="357" spans="1:13" x14ac:dyDescent="0.25">
      <c r="A357" s="675"/>
      <c r="B357" s="675"/>
      <c r="C357" s="675"/>
      <c r="D357" s="676"/>
      <c r="E357" s="677"/>
      <c r="F357" s="675"/>
      <c r="H357" s="675"/>
      <c r="I357" s="675"/>
      <c r="J357" s="675"/>
      <c r="K357" s="676"/>
      <c r="L357" s="677"/>
      <c r="M357" s="675"/>
    </row>
    <row r="358" spans="1:13" x14ac:dyDescent="0.25">
      <c r="A358" s="675"/>
      <c r="B358" s="675"/>
      <c r="C358" s="675"/>
      <c r="D358" s="676"/>
      <c r="E358" s="677"/>
      <c r="F358" s="675"/>
      <c r="H358" s="675"/>
      <c r="I358" s="675"/>
      <c r="J358" s="675"/>
      <c r="K358" s="676"/>
      <c r="L358" s="677"/>
      <c r="M358" s="675"/>
    </row>
    <row r="359" spans="1:13" x14ac:dyDescent="0.25">
      <c r="A359" s="675"/>
      <c r="B359" s="675"/>
      <c r="C359" s="675"/>
      <c r="D359" s="676"/>
      <c r="E359" s="677"/>
      <c r="F359" s="675"/>
      <c r="H359" s="675"/>
      <c r="I359" s="675"/>
      <c r="J359" s="675"/>
      <c r="K359" s="676"/>
      <c r="L359" s="677"/>
      <c r="M359" s="675"/>
    </row>
    <row r="360" spans="1:13" x14ac:dyDescent="0.25">
      <c r="A360" s="675"/>
      <c r="B360" s="675"/>
      <c r="C360" s="675"/>
      <c r="D360" s="676"/>
      <c r="E360" s="677"/>
      <c r="F360" s="675"/>
      <c r="H360" s="675"/>
      <c r="I360" s="675"/>
      <c r="J360" s="675"/>
      <c r="K360" s="676"/>
      <c r="L360" s="677"/>
      <c r="M360" s="675"/>
    </row>
    <row r="361" spans="1:13" x14ac:dyDescent="0.25">
      <c r="A361" s="675"/>
      <c r="B361" s="675"/>
      <c r="C361" s="675"/>
      <c r="D361" s="676"/>
      <c r="E361" s="677"/>
      <c r="F361" s="675"/>
      <c r="H361" s="675"/>
      <c r="I361" s="675"/>
      <c r="J361" s="675"/>
      <c r="K361" s="676"/>
      <c r="L361" s="677"/>
      <c r="M361" s="675"/>
    </row>
    <row r="362" spans="1:13" x14ac:dyDescent="0.25">
      <c r="A362" s="675"/>
      <c r="B362" s="675"/>
      <c r="C362" s="675"/>
      <c r="D362" s="676"/>
      <c r="E362" s="677"/>
      <c r="F362" s="675"/>
      <c r="H362" s="675"/>
      <c r="I362" s="675"/>
      <c r="J362" s="675"/>
      <c r="K362" s="676"/>
      <c r="L362" s="677"/>
      <c r="M362" s="675"/>
    </row>
    <row r="363" spans="1:13" x14ac:dyDescent="0.25">
      <c r="A363" s="675"/>
      <c r="B363" s="675"/>
      <c r="C363" s="675"/>
      <c r="D363" s="676"/>
      <c r="E363" s="677"/>
      <c r="F363" s="675"/>
      <c r="H363" s="675"/>
      <c r="I363" s="675"/>
      <c r="J363" s="675"/>
      <c r="K363" s="676"/>
      <c r="L363" s="677"/>
      <c r="M363" s="675"/>
    </row>
    <row r="364" spans="1:13" x14ac:dyDescent="0.25">
      <c r="A364" s="675"/>
      <c r="B364" s="675"/>
      <c r="C364" s="675"/>
      <c r="D364" s="676"/>
      <c r="E364" s="677"/>
      <c r="F364" s="675"/>
      <c r="H364" s="675"/>
      <c r="I364" s="675"/>
      <c r="J364" s="675"/>
      <c r="K364" s="676"/>
      <c r="L364" s="677"/>
      <c r="M364" s="675"/>
    </row>
    <row r="365" spans="1:13" x14ac:dyDescent="0.25">
      <c r="A365" s="675"/>
      <c r="B365" s="675"/>
      <c r="C365" s="675"/>
      <c r="D365" s="676"/>
      <c r="E365" s="677"/>
      <c r="F365" s="675"/>
      <c r="H365" s="675"/>
      <c r="I365" s="675"/>
      <c r="J365" s="675"/>
      <c r="K365" s="676"/>
      <c r="L365" s="677"/>
      <c r="M365" s="675"/>
    </row>
    <row r="366" spans="1:13" x14ac:dyDescent="0.25">
      <c r="A366" s="675"/>
      <c r="B366" s="675"/>
      <c r="C366" s="675"/>
      <c r="D366" s="676"/>
      <c r="E366" s="677"/>
      <c r="F366" s="675"/>
      <c r="H366" s="675"/>
      <c r="I366" s="675"/>
      <c r="J366" s="675"/>
      <c r="K366" s="676"/>
      <c r="L366" s="677"/>
      <c r="M366" s="675"/>
    </row>
    <row r="367" spans="1:13" x14ac:dyDescent="0.25">
      <c r="A367" s="675"/>
      <c r="B367" s="675"/>
      <c r="C367" s="675"/>
      <c r="D367" s="676"/>
      <c r="E367" s="677"/>
      <c r="F367" s="675"/>
      <c r="H367" s="675"/>
      <c r="I367" s="675"/>
      <c r="J367" s="675"/>
      <c r="K367" s="676"/>
      <c r="L367" s="677"/>
      <c r="M367" s="675"/>
    </row>
    <row r="368" spans="1:13" x14ac:dyDescent="0.25">
      <c r="A368" s="675"/>
      <c r="B368" s="675"/>
      <c r="C368" s="675"/>
      <c r="D368" s="676"/>
      <c r="E368" s="677"/>
      <c r="F368" s="675"/>
      <c r="H368" s="675"/>
      <c r="I368" s="675"/>
      <c r="J368" s="675"/>
      <c r="K368" s="676"/>
      <c r="L368" s="677"/>
      <c r="M368" s="675"/>
    </row>
    <row r="369" spans="1:13" x14ac:dyDescent="0.25">
      <c r="A369" s="675"/>
      <c r="B369" s="675"/>
      <c r="C369" s="675"/>
      <c r="D369" s="676"/>
      <c r="E369" s="677"/>
      <c r="F369" s="675"/>
      <c r="H369" s="675"/>
      <c r="I369" s="675"/>
      <c r="J369" s="675"/>
      <c r="K369" s="676"/>
      <c r="L369" s="677"/>
      <c r="M369" s="675"/>
    </row>
    <row r="370" spans="1:13" x14ac:dyDescent="0.25">
      <c r="A370" s="675"/>
      <c r="B370" s="675"/>
      <c r="C370" s="675"/>
      <c r="D370" s="676"/>
      <c r="E370" s="677"/>
      <c r="F370" s="675"/>
      <c r="H370" s="675"/>
      <c r="I370" s="675"/>
      <c r="J370" s="675"/>
      <c r="K370" s="676"/>
      <c r="L370" s="677"/>
      <c r="M370" s="675"/>
    </row>
    <row r="371" spans="1:13" x14ac:dyDescent="0.25">
      <c r="A371" s="675"/>
      <c r="B371" s="675"/>
      <c r="C371" s="675"/>
      <c r="D371" s="676"/>
      <c r="E371" s="677"/>
      <c r="F371" s="675"/>
      <c r="H371" s="675"/>
      <c r="I371" s="675"/>
      <c r="J371" s="675"/>
      <c r="K371" s="676"/>
      <c r="L371" s="677"/>
      <c r="M371" s="675"/>
    </row>
    <row r="372" spans="1:13" x14ac:dyDescent="0.25">
      <c r="A372" s="675"/>
      <c r="B372" s="675"/>
      <c r="C372" s="675"/>
      <c r="D372" s="676"/>
      <c r="E372" s="677"/>
      <c r="F372" s="675"/>
      <c r="H372" s="675"/>
      <c r="I372" s="675"/>
      <c r="J372" s="675"/>
      <c r="K372" s="676"/>
      <c r="L372" s="677"/>
      <c r="M372" s="675"/>
    </row>
    <row r="373" spans="1:13" x14ac:dyDescent="0.25">
      <c r="A373" s="675"/>
      <c r="B373" s="675"/>
      <c r="C373" s="675"/>
      <c r="D373" s="676"/>
      <c r="E373" s="677"/>
      <c r="F373" s="675"/>
      <c r="H373" s="675"/>
      <c r="I373" s="675"/>
      <c r="J373" s="675"/>
      <c r="K373" s="676"/>
      <c r="L373" s="677"/>
      <c r="M373" s="675"/>
    </row>
    <row r="374" spans="1:13" x14ac:dyDescent="0.25">
      <c r="A374" s="675"/>
      <c r="B374" s="675"/>
      <c r="C374" s="675"/>
      <c r="D374" s="676"/>
      <c r="E374" s="677"/>
      <c r="F374" s="675"/>
      <c r="H374" s="675"/>
      <c r="I374" s="675"/>
      <c r="J374" s="675"/>
      <c r="K374" s="676"/>
      <c r="L374" s="677"/>
      <c r="M374" s="675"/>
    </row>
    <row r="375" spans="1:13" x14ac:dyDescent="0.25">
      <c r="A375" s="675"/>
      <c r="B375" s="675"/>
      <c r="C375" s="675"/>
      <c r="D375" s="676"/>
      <c r="E375" s="677"/>
      <c r="F375" s="675"/>
      <c r="H375" s="675"/>
      <c r="I375" s="675"/>
      <c r="J375" s="675"/>
      <c r="K375" s="676"/>
      <c r="L375" s="677"/>
      <c r="M375" s="675"/>
    </row>
    <row r="376" spans="1:13" x14ac:dyDescent="0.25">
      <c r="A376" s="675"/>
      <c r="B376" s="675"/>
      <c r="C376" s="675"/>
      <c r="D376" s="676"/>
      <c r="E376" s="677"/>
      <c r="F376" s="675"/>
      <c r="H376" s="675"/>
      <c r="I376" s="675"/>
      <c r="J376" s="675"/>
      <c r="K376" s="676"/>
      <c r="L376" s="677"/>
      <c r="M376" s="675"/>
    </row>
    <row r="377" spans="1:13" x14ac:dyDescent="0.25">
      <c r="A377" s="675"/>
      <c r="B377" s="675"/>
      <c r="C377" s="675"/>
      <c r="D377" s="676"/>
      <c r="E377" s="677"/>
      <c r="F377" s="675"/>
      <c r="H377" s="675"/>
      <c r="I377" s="675"/>
      <c r="J377" s="675"/>
      <c r="K377" s="676"/>
      <c r="L377" s="677"/>
      <c r="M377" s="675"/>
    </row>
    <row r="378" spans="1:13" x14ac:dyDescent="0.25">
      <c r="A378" s="675"/>
      <c r="B378" s="675"/>
      <c r="C378" s="675"/>
      <c r="D378" s="676"/>
      <c r="E378" s="677"/>
      <c r="F378" s="675"/>
      <c r="H378" s="675"/>
      <c r="I378" s="675"/>
      <c r="J378" s="675"/>
      <c r="K378" s="676"/>
      <c r="L378" s="677"/>
      <c r="M378" s="675"/>
    </row>
    <row r="379" spans="1:13" x14ac:dyDescent="0.25">
      <c r="A379" s="675"/>
      <c r="B379" s="675"/>
      <c r="C379" s="675"/>
      <c r="D379" s="676"/>
      <c r="E379" s="677"/>
      <c r="F379" s="675"/>
      <c r="H379" s="675"/>
      <c r="I379" s="675"/>
      <c r="J379" s="675"/>
      <c r="K379" s="676"/>
      <c r="L379" s="677"/>
      <c r="M379" s="675"/>
    </row>
    <row r="380" spans="1:13" x14ac:dyDescent="0.25">
      <c r="A380" s="675"/>
      <c r="B380" s="675"/>
      <c r="C380" s="675"/>
      <c r="D380" s="676"/>
      <c r="E380" s="677"/>
      <c r="F380" s="675"/>
      <c r="H380" s="675"/>
      <c r="I380" s="675"/>
      <c r="J380" s="675"/>
      <c r="K380" s="676"/>
      <c r="L380" s="677"/>
      <c r="M380" s="675"/>
    </row>
    <row r="381" spans="1:13" x14ac:dyDescent="0.25">
      <c r="A381" s="675"/>
      <c r="B381" s="675"/>
      <c r="C381" s="675"/>
      <c r="D381" s="676"/>
      <c r="E381" s="677"/>
      <c r="F381" s="675"/>
      <c r="H381" s="675"/>
      <c r="I381" s="675"/>
      <c r="J381" s="675"/>
      <c r="K381" s="676"/>
      <c r="L381" s="677"/>
      <c r="M381" s="675"/>
    </row>
    <row r="382" spans="1:13" x14ac:dyDescent="0.25">
      <c r="A382" s="675"/>
      <c r="B382" s="675"/>
      <c r="C382" s="675"/>
      <c r="D382" s="676"/>
      <c r="E382" s="677"/>
      <c r="F382" s="675"/>
      <c r="H382" s="675"/>
      <c r="I382" s="675"/>
      <c r="J382" s="675"/>
      <c r="K382" s="676"/>
      <c r="L382" s="677"/>
      <c r="M382" s="675"/>
    </row>
    <row r="383" spans="1:13" x14ac:dyDescent="0.25">
      <c r="A383" s="675"/>
      <c r="B383" s="675"/>
      <c r="C383" s="675"/>
      <c r="D383" s="676"/>
      <c r="E383" s="677"/>
      <c r="F383" s="675"/>
      <c r="H383" s="675"/>
      <c r="I383" s="675"/>
      <c r="J383" s="675"/>
      <c r="K383" s="676"/>
      <c r="L383" s="677"/>
      <c r="M383" s="675"/>
    </row>
    <row r="384" spans="1:13" x14ac:dyDescent="0.25">
      <c r="A384" s="675"/>
      <c r="B384" s="675"/>
      <c r="C384" s="675"/>
      <c r="D384" s="676"/>
      <c r="E384" s="677"/>
      <c r="F384" s="675"/>
      <c r="H384" s="675"/>
      <c r="I384" s="675"/>
      <c r="J384" s="675"/>
      <c r="K384" s="676"/>
      <c r="L384" s="677"/>
      <c r="M384" s="675"/>
    </row>
    <row r="385" spans="1:13" x14ac:dyDescent="0.25">
      <c r="A385" s="675"/>
      <c r="B385" s="675"/>
      <c r="C385" s="675"/>
      <c r="D385" s="676"/>
      <c r="E385" s="677"/>
      <c r="F385" s="675"/>
      <c r="H385" s="675"/>
      <c r="I385" s="675"/>
      <c r="J385" s="675"/>
      <c r="K385" s="676"/>
      <c r="L385" s="677"/>
      <c r="M385" s="675"/>
    </row>
    <row r="386" spans="1:13" x14ac:dyDescent="0.25">
      <c r="A386" s="675"/>
      <c r="B386" s="675"/>
      <c r="C386" s="675"/>
      <c r="D386" s="676"/>
      <c r="E386" s="677"/>
      <c r="F386" s="675"/>
      <c r="H386" s="675"/>
      <c r="I386" s="675"/>
      <c r="J386" s="675"/>
      <c r="K386" s="676"/>
      <c r="L386" s="677"/>
      <c r="M386" s="675"/>
    </row>
    <row r="387" spans="1:13" x14ac:dyDescent="0.25">
      <c r="A387" s="675"/>
      <c r="B387" s="675"/>
      <c r="C387" s="675"/>
      <c r="D387" s="676"/>
      <c r="E387" s="677"/>
      <c r="F387" s="675"/>
      <c r="H387" s="675"/>
      <c r="I387" s="675"/>
      <c r="J387" s="675"/>
      <c r="K387" s="676"/>
      <c r="L387" s="677"/>
      <c r="M387" s="675"/>
    </row>
    <row r="388" spans="1:13" x14ac:dyDescent="0.25">
      <c r="A388" s="675"/>
      <c r="B388" s="675"/>
      <c r="C388" s="675"/>
      <c r="D388" s="676"/>
      <c r="E388" s="677"/>
      <c r="F388" s="675"/>
      <c r="H388" s="675"/>
      <c r="I388" s="675"/>
      <c r="J388" s="675"/>
      <c r="K388" s="676"/>
      <c r="L388" s="677"/>
      <c r="M388" s="675"/>
    </row>
    <row r="389" spans="1:13" x14ac:dyDescent="0.25">
      <c r="A389" s="675"/>
      <c r="B389" s="675"/>
      <c r="C389" s="675"/>
      <c r="D389" s="676"/>
      <c r="E389" s="677"/>
      <c r="F389" s="675"/>
      <c r="H389" s="675"/>
      <c r="I389" s="675"/>
      <c r="J389" s="675"/>
      <c r="K389" s="676"/>
      <c r="L389" s="677"/>
      <c r="M389" s="675"/>
    </row>
    <row r="390" spans="1:13" x14ac:dyDescent="0.25">
      <c r="A390" s="675"/>
      <c r="B390" s="675"/>
      <c r="C390" s="675"/>
      <c r="D390" s="676"/>
      <c r="E390" s="677"/>
      <c r="F390" s="675"/>
      <c r="H390" s="675"/>
      <c r="I390" s="675"/>
      <c r="J390" s="675"/>
      <c r="K390" s="676"/>
      <c r="L390" s="677"/>
      <c r="M390" s="675"/>
    </row>
    <row r="391" spans="1:13" x14ac:dyDescent="0.25">
      <c r="A391" s="675"/>
      <c r="B391" s="675"/>
      <c r="C391" s="675"/>
      <c r="D391" s="676"/>
      <c r="E391" s="677"/>
      <c r="F391" s="675"/>
      <c r="H391" s="675"/>
      <c r="I391" s="675"/>
      <c r="J391" s="675"/>
      <c r="K391" s="676"/>
      <c r="L391" s="677"/>
      <c r="M391" s="675"/>
    </row>
    <row r="392" spans="1:13" x14ac:dyDescent="0.25">
      <c r="A392" s="675"/>
      <c r="B392" s="675"/>
      <c r="C392" s="675"/>
      <c r="D392" s="676"/>
      <c r="E392" s="677"/>
      <c r="F392" s="675"/>
      <c r="H392" s="675"/>
      <c r="I392" s="675"/>
      <c r="J392" s="675"/>
      <c r="K392" s="676"/>
      <c r="L392" s="677"/>
      <c r="M392" s="675"/>
    </row>
    <row r="393" spans="1:13" x14ac:dyDescent="0.25">
      <c r="A393" s="675"/>
      <c r="B393" s="675"/>
      <c r="C393" s="675"/>
      <c r="D393" s="676"/>
      <c r="E393" s="677"/>
      <c r="F393" s="675"/>
      <c r="H393" s="675"/>
      <c r="I393" s="675"/>
      <c r="J393" s="675"/>
      <c r="K393" s="676"/>
      <c r="L393" s="677"/>
      <c r="M393" s="675"/>
    </row>
    <row r="394" spans="1:13" x14ac:dyDescent="0.25">
      <c r="A394" s="675"/>
      <c r="B394" s="675"/>
      <c r="C394" s="675"/>
      <c r="D394" s="676"/>
      <c r="E394" s="677"/>
      <c r="F394" s="675"/>
      <c r="H394" s="675"/>
      <c r="I394" s="675"/>
      <c r="J394" s="675"/>
      <c r="K394" s="676"/>
      <c r="L394" s="677"/>
      <c r="M394" s="675"/>
    </row>
    <row r="395" spans="1:13" x14ac:dyDescent="0.25">
      <c r="A395" s="675"/>
      <c r="B395" s="675"/>
      <c r="C395" s="675"/>
      <c r="D395" s="676"/>
      <c r="E395" s="677"/>
      <c r="F395" s="675"/>
      <c r="H395" s="675"/>
      <c r="I395" s="675"/>
      <c r="J395" s="675"/>
      <c r="K395" s="676"/>
      <c r="L395" s="677"/>
      <c r="M395" s="675"/>
    </row>
    <row r="396" spans="1:13" x14ac:dyDescent="0.25">
      <c r="A396" s="675"/>
      <c r="B396" s="675"/>
      <c r="C396" s="675"/>
      <c r="D396" s="676"/>
      <c r="E396" s="677"/>
      <c r="F396" s="675"/>
      <c r="H396" s="675"/>
      <c r="I396" s="675"/>
      <c r="J396" s="675"/>
      <c r="K396" s="676"/>
      <c r="L396" s="677"/>
      <c r="M396" s="675"/>
    </row>
    <row r="397" spans="1:13" x14ac:dyDescent="0.25">
      <c r="A397" s="675"/>
      <c r="B397" s="675"/>
      <c r="C397" s="675"/>
      <c r="D397" s="676"/>
      <c r="E397" s="677"/>
      <c r="F397" s="675"/>
      <c r="H397" s="675"/>
      <c r="I397" s="675"/>
      <c r="J397" s="675"/>
      <c r="K397" s="676"/>
      <c r="L397" s="677"/>
      <c r="M397" s="675"/>
    </row>
    <row r="398" spans="1:13" x14ac:dyDescent="0.25">
      <c r="A398" s="675"/>
      <c r="B398" s="675"/>
      <c r="C398" s="675"/>
      <c r="D398" s="676"/>
      <c r="E398" s="677"/>
      <c r="F398" s="675"/>
      <c r="H398" s="675"/>
      <c r="I398" s="675"/>
      <c r="J398" s="675"/>
      <c r="K398" s="676"/>
      <c r="L398" s="677"/>
      <c r="M398" s="675"/>
    </row>
    <row r="399" spans="1:13" x14ac:dyDescent="0.25">
      <c r="A399" s="675"/>
      <c r="B399" s="675"/>
      <c r="C399" s="675"/>
      <c r="D399" s="676"/>
      <c r="E399" s="677"/>
      <c r="F399" s="675"/>
      <c r="H399" s="675"/>
      <c r="I399" s="675"/>
      <c r="J399" s="675"/>
      <c r="K399" s="676"/>
      <c r="L399" s="677"/>
      <c r="M399" s="675"/>
    </row>
    <row r="400" spans="1:13" x14ac:dyDescent="0.25">
      <c r="A400" s="675"/>
      <c r="B400" s="675"/>
      <c r="C400" s="675"/>
      <c r="D400" s="676"/>
      <c r="E400" s="677"/>
      <c r="F400" s="675"/>
      <c r="H400" s="675"/>
      <c r="I400" s="675"/>
      <c r="J400" s="675"/>
      <c r="K400" s="676"/>
      <c r="L400" s="677"/>
      <c r="M400" s="675"/>
    </row>
    <row r="401" spans="1:13" x14ac:dyDescent="0.25">
      <c r="A401" s="675"/>
      <c r="B401" s="675"/>
      <c r="C401" s="675"/>
      <c r="D401" s="676"/>
      <c r="E401" s="677"/>
      <c r="F401" s="675"/>
      <c r="H401" s="675"/>
      <c r="I401" s="675"/>
      <c r="J401" s="675"/>
      <c r="K401" s="676"/>
      <c r="L401" s="677"/>
      <c r="M401" s="675"/>
    </row>
    <row r="402" spans="1:13" x14ac:dyDescent="0.25">
      <c r="A402" s="675"/>
      <c r="B402" s="675"/>
      <c r="C402" s="675"/>
      <c r="D402" s="676"/>
      <c r="E402" s="677"/>
      <c r="F402" s="675"/>
      <c r="H402" s="675"/>
      <c r="I402" s="675"/>
      <c r="J402" s="675"/>
      <c r="K402" s="676"/>
      <c r="L402" s="677"/>
      <c r="M402" s="675"/>
    </row>
    <row r="403" spans="1:13" x14ac:dyDescent="0.25">
      <c r="A403" s="675"/>
      <c r="B403" s="675"/>
      <c r="C403" s="675"/>
      <c r="D403" s="676"/>
      <c r="E403" s="677"/>
      <c r="F403" s="675"/>
      <c r="H403" s="675"/>
      <c r="I403" s="675"/>
      <c r="J403" s="675"/>
      <c r="K403" s="676"/>
      <c r="L403" s="677"/>
      <c r="M403" s="675"/>
    </row>
    <row r="404" spans="1:13" x14ac:dyDescent="0.25">
      <c r="A404" s="675"/>
      <c r="B404" s="675"/>
      <c r="C404" s="675"/>
      <c r="D404" s="676"/>
      <c r="E404" s="677"/>
      <c r="F404" s="675"/>
      <c r="H404" s="675"/>
      <c r="I404" s="675"/>
      <c r="J404" s="675"/>
      <c r="K404" s="676"/>
      <c r="L404" s="677"/>
      <c r="M404" s="675"/>
    </row>
    <row r="405" spans="1:13" x14ac:dyDescent="0.25">
      <c r="A405" s="675"/>
      <c r="B405" s="675"/>
      <c r="C405" s="675"/>
      <c r="D405" s="676"/>
      <c r="E405" s="677"/>
      <c r="F405" s="675"/>
      <c r="H405" s="675"/>
      <c r="I405" s="675"/>
      <c r="J405" s="675"/>
      <c r="K405" s="676"/>
      <c r="L405" s="677"/>
      <c r="M405" s="675"/>
    </row>
    <row r="406" spans="1:13" x14ac:dyDescent="0.25">
      <c r="A406" s="675"/>
      <c r="B406" s="675"/>
      <c r="C406" s="675"/>
      <c r="D406" s="676"/>
      <c r="E406" s="677"/>
      <c r="F406" s="675"/>
      <c r="H406" s="675"/>
      <c r="I406" s="675"/>
      <c r="J406" s="675"/>
      <c r="K406" s="676"/>
      <c r="L406" s="677"/>
      <c r="M406" s="675"/>
    </row>
    <row r="407" spans="1:13" x14ac:dyDescent="0.25">
      <c r="A407" s="675"/>
      <c r="B407" s="675"/>
      <c r="C407" s="675"/>
      <c r="D407" s="676"/>
      <c r="E407" s="677"/>
      <c r="F407" s="675"/>
      <c r="H407" s="675"/>
      <c r="I407" s="675"/>
      <c r="J407" s="675"/>
      <c r="K407" s="676"/>
      <c r="L407" s="677"/>
      <c r="M407" s="675"/>
    </row>
    <row r="408" spans="1:13" x14ac:dyDescent="0.25">
      <c r="A408" s="675"/>
      <c r="B408" s="675"/>
      <c r="C408" s="675"/>
      <c r="D408" s="676"/>
      <c r="E408" s="677"/>
      <c r="F408" s="675"/>
      <c r="H408" s="675"/>
      <c r="I408" s="675"/>
      <c r="J408" s="675"/>
      <c r="K408" s="676"/>
      <c r="L408" s="677"/>
      <c r="M408" s="675"/>
    </row>
    <row r="409" spans="1:13" x14ac:dyDescent="0.25">
      <c r="A409" s="675"/>
      <c r="B409" s="675"/>
      <c r="C409" s="675"/>
      <c r="D409" s="676"/>
      <c r="E409" s="677"/>
      <c r="F409" s="675"/>
      <c r="H409" s="675"/>
      <c r="I409" s="675"/>
      <c r="J409" s="675"/>
      <c r="K409" s="676"/>
      <c r="L409" s="677"/>
      <c r="M409" s="675"/>
    </row>
    <row r="410" spans="1:13" x14ac:dyDescent="0.25">
      <c r="A410" s="675"/>
      <c r="B410" s="675"/>
      <c r="C410" s="675"/>
      <c r="D410" s="676"/>
      <c r="E410" s="677"/>
      <c r="F410" s="675"/>
      <c r="H410" s="675"/>
      <c r="I410" s="675"/>
      <c r="J410" s="675"/>
      <c r="K410" s="676"/>
      <c r="L410" s="677"/>
      <c r="M410" s="675"/>
    </row>
    <row r="411" spans="1:13" x14ac:dyDescent="0.25">
      <c r="A411" s="675"/>
      <c r="B411" s="675"/>
      <c r="C411" s="675"/>
      <c r="D411" s="676"/>
      <c r="E411" s="677"/>
      <c r="F411" s="675"/>
      <c r="H411" s="675"/>
      <c r="I411" s="675"/>
      <c r="J411" s="675"/>
      <c r="K411" s="676"/>
      <c r="L411" s="677"/>
      <c r="M411" s="675"/>
    </row>
    <row r="412" spans="1:13" x14ac:dyDescent="0.25">
      <c r="A412" s="675"/>
      <c r="B412" s="675"/>
      <c r="C412" s="675"/>
      <c r="D412" s="676"/>
      <c r="E412" s="677"/>
      <c r="F412" s="675"/>
      <c r="H412" s="675"/>
      <c r="I412" s="675"/>
      <c r="J412" s="675"/>
      <c r="K412" s="676"/>
      <c r="L412" s="677"/>
      <c r="M412" s="675"/>
    </row>
    <row r="413" spans="1:13" x14ac:dyDescent="0.25">
      <c r="A413" s="675"/>
      <c r="B413" s="675"/>
      <c r="C413" s="675"/>
      <c r="D413" s="676"/>
      <c r="E413" s="677"/>
      <c r="F413" s="675"/>
      <c r="H413" s="675"/>
      <c r="I413" s="675"/>
      <c r="J413" s="675"/>
      <c r="K413" s="676"/>
      <c r="L413" s="677"/>
      <c r="M413" s="675"/>
    </row>
    <row r="414" spans="1:13" x14ac:dyDescent="0.25">
      <c r="A414" s="675"/>
      <c r="B414" s="675"/>
      <c r="C414" s="675"/>
      <c r="D414" s="676"/>
      <c r="E414" s="677"/>
      <c r="F414" s="675"/>
      <c r="H414" s="675"/>
      <c r="I414" s="675"/>
      <c r="J414" s="675"/>
      <c r="K414" s="676"/>
      <c r="L414" s="677"/>
      <c r="M414" s="675"/>
    </row>
    <row r="415" spans="1:13" x14ac:dyDescent="0.25">
      <c r="A415" s="675"/>
      <c r="B415" s="675"/>
      <c r="C415" s="675"/>
      <c r="D415" s="676"/>
      <c r="E415" s="677"/>
      <c r="F415" s="675"/>
      <c r="H415" s="675"/>
      <c r="I415" s="675"/>
      <c r="J415" s="675"/>
      <c r="K415" s="676"/>
      <c r="L415" s="677"/>
      <c r="M415" s="675"/>
    </row>
    <row r="416" spans="1:13" x14ac:dyDescent="0.25">
      <c r="A416" s="675"/>
      <c r="B416" s="675"/>
      <c r="C416" s="675"/>
      <c r="D416" s="676"/>
      <c r="E416" s="677"/>
      <c r="F416" s="675"/>
      <c r="H416" s="675"/>
      <c r="I416" s="675"/>
      <c r="J416" s="675"/>
      <c r="K416" s="676"/>
      <c r="L416" s="677"/>
      <c r="M416" s="675"/>
    </row>
    <row r="417" spans="1:13" x14ac:dyDescent="0.25">
      <c r="A417" s="675"/>
      <c r="B417" s="675"/>
      <c r="C417" s="675"/>
      <c r="D417" s="676"/>
      <c r="E417" s="677"/>
      <c r="F417" s="675"/>
      <c r="H417" s="675"/>
      <c r="I417" s="675"/>
      <c r="J417" s="675"/>
      <c r="K417" s="676"/>
      <c r="L417" s="677"/>
      <c r="M417" s="675"/>
    </row>
    <row r="418" spans="1:13" x14ac:dyDescent="0.25">
      <c r="A418" s="675"/>
      <c r="B418" s="675"/>
      <c r="C418" s="675"/>
      <c r="D418" s="676"/>
      <c r="E418" s="677"/>
      <c r="F418" s="675"/>
      <c r="H418" s="675"/>
      <c r="I418" s="675"/>
      <c r="J418" s="675"/>
      <c r="K418" s="676"/>
      <c r="L418" s="677"/>
      <c r="M418" s="675"/>
    </row>
    <row r="419" spans="1:13" x14ac:dyDescent="0.25">
      <c r="A419" s="675"/>
      <c r="B419" s="675"/>
      <c r="C419" s="675"/>
      <c r="D419" s="676"/>
      <c r="E419" s="677"/>
      <c r="F419" s="675"/>
      <c r="H419" s="675"/>
      <c r="I419" s="675"/>
      <c r="J419" s="675"/>
      <c r="K419" s="676"/>
      <c r="L419" s="677"/>
      <c r="M419" s="675"/>
    </row>
    <row r="420" spans="1:13" x14ac:dyDescent="0.25">
      <c r="A420" s="675"/>
      <c r="B420" s="675"/>
      <c r="C420" s="675"/>
      <c r="D420" s="676"/>
      <c r="E420" s="677"/>
      <c r="F420" s="675"/>
      <c r="H420" s="675"/>
      <c r="I420" s="675"/>
      <c r="J420" s="675"/>
      <c r="K420" s="676"/>
      <c r="L420" s="677"/>
      <c r="M420" s="675"/>
    </row>
    <row r="421" spans="1:13" x14ac:dyDescent="0.25">
      <c r="A421" s="675"/>
      <c r="B421" s="675"/>
      <c r="C421" s="675"/>
      <c r="D421" s="676"/>
      <c r="E421" s="677"/>
      <c r="F421" s="675"/>
      <c r="H421" s="675"/>
      <c r="I421" s="675"/>
      <c r="J421" s="675"/>
      <c r="K421" s="676"/>
      <c r="L421" s="677"/>
      <c r="M421" s="675"/>
    </row>
    <row r="422" spans="1:13" x14ac:dyDescent="0.25">
      <c r="A422" s="675"/>
      <c r="B422" s="675"/>
      <c r="C422" s="675"/>
      <c r="D422" s="676"/>
      <c r="E422" s="677"/>
      <c r="F422" s="675"/>
      <c r="H422" s="675"/>
      <c r="I422" s="675"/>
      <c r="J422" s="675"/>
      <c r="K422" s="676"/>
      <c r="L422" s="677"/>
      <c r="M422" s="675"/>
    </row>
    <row r="423" spans="1:13" x14ac:dyDescent="0.25">
      <c r="A423" s="675"/>
      <c r="B423" s="675"/>
      <c r="C423" s="675"/>
      <c r="D423" s="676"/>
      <c r="E423" s="677"/>
      <c r="F423" s="675"/>
      <c r="H423" s="675"/>
      <c r="I423" s="675"/>
      <c r="J423" s="675"/>
      <c r="K423" s="676"/>
      <c r="L423" s="677"/>
      <c r="M423" s="675"/>
    </row>
    <row r="424" spans="1:13" x14ac:dyDescent="0.25">
      <c r="A424" s="675"/>
      <c r="B424" s="675"/>
      <c r="C424" s="675"/>
      <c r="D424" s="676"/>
      <c r="E424" s="677"/>
      <c r="F424" s="675"/>
      <c r="H424" s="675"/>
      <c r="I424" s="675"/>
      <c r="J424" s="675"/>
      <c r="K424" s="676"/>
      <c r="L424" s="677"/>
      <c r="M424" s="675"/>
    </row>
    <row r="425" spans="1:13" x14ac:dyDescent="0.25">
      <c r="A425" s="675"/>
      <c r="B425" s="675"/>
      <c r="C425" s="675"/>
      <c r="D425" s="676"/>
      <c r="E425" s="677"/>
      <c r="F425" s="675"/>
      <c r="H425" s="675"/>
      <c r="I425" s="675"/>
      <c r="J425" s="675"/>
      <c r="K425" s="676"/>
      <c r="L425" s="677"/>
      <c r="M425" s="675"/>
    </row>
    <row r="426" spans="1:13" x14ac:dyDescent="0.25">
      <c r="A426" s="675"/>
      <c r="B426" s="675"/>
      <c r="C426" s="675"/>
      <c r="D426" s="676"/>
      <c r="E426" s="677"/>
      <c r="F426" s="675"/>
      <c r="H426" s="675"/>
      <c r="I426" s="675"/>
      <c r="J426" s="675"/>
      <c r="K426" s="676"/>
      <c r="L426" s="677"/>
      <c r="M426" s="675"/>
    </row>
    <row r="427" spans="1:13" x14ac:dyDescent="0.25">
      <c r="A427" s="675"/>
      <c r="B427" s="675"/>
      <c r="C427" s="675"/>
      <c r="D427" s="676"/>
      <c r="E427" s="677"/>
      <c r="F427" s="675"/>
      <c r="H427" s="675"/>
      <c r="I427" s="675"/>
      <c r="J427" s="675"/>
      <c r="K427" s="676"/>
      <c r="L427" s="677"/>
      <c r="M427" s="675"/>
    </row>
    <row r="428" spans="1:13" x14ac:dyDescent="0.25">
      <c r="A428" s="675"/>
      <c r="B428" s="675"/>
      <c r="C428" s="675"/>
      <c r="D428" s="676"/>
      <c r="E428" s="677"/>
      <c r="F428" s="675"/>
      <c r="H428" s="675"/>
      <c r="I428" s="675"/>
      <c r="J428" s="675"/>
      <c r="K428" s="676"/>
      <c r="L428" s="677"/>
      <c r="M428" s="675"/>
    </row>
    <row r="429" spans="1:13" x14ac:dyDescent="0.25">
      <c r="A429" s="675"/>
      <c r="B429" s="675"/>
      <c r="C429" s="675"/>
      <c r="D429" s="676"/>
      <c r="E429" s="677"/>
      <c r="F429" s="675"/>
      <c r="H429" s="675"/>
      <c r="I429" s="675"/>
      <c r="J429" s="675"/>
      <c r="K429" s="676"/>
      <c r="L429" s="677"/>
      <c r="M429" s="675"/>
    </row>
    <row r="430" spans="1:13" x14ac:dyDescent="0.25">
      <c r="A430" s="675"/>
      <c r="B430" s="675"/>
      <c r="C430" s="675"/>
      <c r="D430" s="676"/>
      <c r="E430" s="677"/>
      <c r="F430" s="675"/>
      <c r="H430" s="675"/>
      <c r="I430" s="675"/>
      <c r="J430" s="675"/>
      <c r="K430" s="676"/>
      <c r="L430" s="677"/>
      <c r="M430" s="675"/>
    </row>
    <row r="431" spans="1:13" x14ac:dyDescent="0.25">
      <c r="A431" s="675"/>
      <c r="B431" s="675"/>
      <c r="C431" s="675"/>
      <c r="D431" s="676"/>
      <c r="E431" s="677"/>
      <c r="F431" s="675"/>
      <c r="H431" s="675"/>
      <c r="I431" s="675"/>
      <c r="J431" s="675"/>
      <c r="K431" s="676"/>
      <c r="L431" s="677"/>
      <c r="M431" s="675"/>
    </row>
    <row r="432" spans="1:13" x14ac:dyDescent="0.25">
      <c r="A432" s="675"/>
      <c r="B432" s="675"/>
      <c r="C432" s="675"/>
      <c r="D432" s="676"/>
      <c r="E432" s="677"/>
      <c r="F432" s="675"/>
      <c r="H432" s="675"/>
      <c r="I432" s="675"/>
      <c r="J432" s="675"/>
      <c r="K432" s="676"/>
      <c r="L432" s="677"/>
      <c r="M432" s="675"/>
    </row>
    <row r="433" spans="1:13" x14ac:dyDescent="0.25">
      <c r="A433" s="675"/>
      <c r="B433" s="675"/>
      <c r="C433" s="675"/>
      <c r="D433" s="676"/>
      <c r="E433" s="677"/>
      <c r="F433" s="675"/>
      <c r="H433" s="675"/>
      <c r="I433" s="675"/>
      <c r="J433" s="675"/>
      <c r="K433" s="676"/>
      <c r="L433" s="677"/>
      <c r="M433" s="675"/>
    </row>
    <row r="434" spans="1:13" x14ac:dyDescent="0.25">
      <c r="A434" s="675"/>
      <c r="B434" s="675"/>
      <c r="C434" s="675"/>
      <c r="D434" s="676"/>
      <c r="E434" s="677"/>
      <c r="F434" s="675"/>
      <c r="H434" s="675"/>
      <c r="I434" s="675"/>
      <c r="J434" s="675"/>
      <c r="K434" s="676"/>
      <c r="L434" s="677"/>
      <c r="M434" s="675"/>
    </row>
    <row r="435" spans="1:13" x14ac:dyDescent="0.25">
      <c r="A435" s="675"/>
      <c r="B435" s="675"/>
      <c r="C435" s="675"/>
      <c r="D435" s="676"/>
      <c r="E435" s="677"/>
      <c r="F435" s="675"/>
      <c r="H435" s="675"/>
      <c r="I435" s="675"/>
      <c r="J435" s="675"/>
      <c r="K435" s="676"/>
      <c r="L435" s="677"/>
      <c r="M435" s="675"/>
    </row>
    <row r="436" spans="1:13" x14ac:dyDescent="0.25">
      <c r="A436" s="675"/>
      <c r="B436" s="675"/>
      <c r="C436" s="675"/>
      <c r="D436" s="676"/>
      <c r="E436" s="677"/>
      <c r="F436" s="675"/>
      <c r="H436" s="675"/>
      <c r="I436" s="675"/>
      <c r="J436" s="675"/>
      <c r="K436" s="676"/>
      <c r="L436" s="677"/>
      <c r="M436" s="675"/>
    </row>
    <row r="437" spans="1:13" x14ac:dyDescent="0.25">
      <c r="A437" s="675"/>
      <c r="B437" s="675"/>
      <c r="C437" s="675"/>
      <c r="D437" s="676"/>
      <c r="E437" s="677"/>
      <c r="F437" s="675"/>
      <c r="H437" s="675"/>
      <c r="I437" s="675"/>
      <c r="J437" s="675"/>
      <c r="K437" s="676"/>
      <c r="L437" s="677"/>
      <c r="M437" s="675"/>
    </row>
    <row r="438" spans="1:13" x14ac:dyDescent="0.25">
      <c r="A438" s="675"/>
      <c r="B438" s="675"/>
      <c r="C438" s="675"/>
      <c r="D438" s="676"/>
      <c r="E438" s="677"/>
      <c r="F438" s="675"/>
      <c r="H438" s="675"/>
      <c r="I438" s="675"/>
      <c r="J438" s="675"/>
      <c r="K438" s="676"/>
      <c r="L438" s="677"/>
      <c r="M438" s="675"/>
    </row>
    <row r="439" spans="1:13" x14ac:dyDescent="0.25">
      <c r="A439" s="675"/>
      <c r="B439" s="675"/>
      <c r="C439" s="675"/>
      <c r="D439" s="676"/>
      <c r="E439" s="677"/>
      <c r="F439" s="675"/>
      <c r="H439" s="675"/>
      <c r="I439" s="675"/>
      <c r="J439" s="675"/>
      <c r="K439" s="676"/>
      <c r="L439" s="677"/>
      <c r="M439" s="675"/>
    </row>
    <row r="440" spans="1:13" x14ac:dyDescent="0.25">
      <c r="A440" s="675"/>
      <c r="B440" s="675"/>
      <c r="C440" s="675"/>
      <c r="D440" s="676"/>
      <c r="E440" s="677"/>
      <c r="F440" s="675"/>
      <c r="H440" s="675"/>
      <c r="I440" s="675"/>
      <c r="J440" s="675"/>
      <c r="K440" s="676"/>
      <c r="L440" s="677"/>
      <c r="M440" s="675"/>
    </row>
    <row r="441" spans="1:13" x14ac:dyDescent="0.25">
      <c r="A441" s="675"/>
      <c r="B441" s="675"/>
      <c r="C441" s="675"/>
      <c r="D441" s="676"/>
      <c r="E441" s="677"/>
      <c r="F441" s="675"/>
      <c r="H441" s="675"/>
      <c r="I441" s="675"/>
      <c r="J441" s="675"/>
      <c r="K441" s="676"/>
      <c r="L441" s="677"/>
      <c r="M441" s="675"/>
    </row>
    <row r="442" spans="1:13" x14ac:dyDescent="0.25">
      <c r="A442" s="675"/>
      <c r="B442" s="675"/>
      <c r="C442" s="675"/>
      <c r="D442" s="676"/>
      <c r="E442" s="677"/>
      <c r="F442" s="675"/>
      <c r="H442" s="675"/>
      <c r="I442" s="675"/>
      <c r="J442" s="675"/>
      <c r="K442" s="676"/>
      <c r="L442" s="677"/>
      <c r="M442" s="675"/>
    </row>
    <row r="443" spans="1:13" x14ac:dyDescent="0.25">
      <c r="A443" s="675"/>
      <c r="B443" s="675"/>
      <c r="C443" s="675"/>
      <c r="D443" s="676"/>
      <c r="E443" s="677"/>
      <c r="F443" s="675"/>
      <c r="H443" s="675"/>
      <c r="I443" s="675"/>
      <c r="J443" s="675"/>
      <c r="K443" s="676"/>
      <c r="L443" s="677"/>
      <c r="M443" s="675"/>
    </row>
    <row r="444" spans="1:13" x14ac:dyDescent="0.25">
      <c r="A444" s="675"/>
      <c r="B444" s="675"/>
      <c r="C444" s="675"/>
      <c r="D444" s="676"/>
      <c r="E444" s="677"/>
      <c r="F444" s="675"/>
      <c r="H444" s="675"/>
      <c r="I444" s="675"/>
      <c r="J444" s="675"/>
      <c r="K444" s="676"/>
      <c r="L444" s="677"/>
      <c r="M444" s="675"/>
    </row>
    <row r="445" spans="1:13" x14ac:dyDescent="0.25">
      <c r="A445" s="675"/>
      <c r="B445" s="675"/>
      <c r="C445" s="675"/>
      <c r="D445" s="676"/>
      <c r="E445" s="677"/>
      <c r="F445" s="675"/>
      <c r="H445" s="675"/>
      <c r="I445" s="675"/>
      <c r="J445" s="675"/>
      <c r="K445" s="676"/>
      <c r="L445" s="677"/>
      <c r="M445" s="675"/>
    </row>
    <row r="446" spans="1:13" x14ac:dyDescent="0.25">
      <c r="A446" s="675"/>
      <c r="B446" s="675"/>
      <c r="C446" s="675"/>
      <c r="D446" s="676"/>
      <c r="E446" s="677"/>
      <c r="F446" s="675"/>
      <c r="H446" s="675"/>
      <c r="I446" s="675"/>
      <c r="J446" s="675"/>
      <c r="K446" s="676"/>
      <c r="L446" s="677"/>
      <c r="M446" s="675"/>
    </row>
    <row r="447" spans="1:13" x14ac:dyDescent="0.25">
      <c r="A447" s="675"/>
      <c r="B447" s="675"/>
      <c r="C447" s="675"/>
      <c r="D447" s="676"/>
      <c r="E447" s="677"/>
      <c r="F447" s="675"/>
      <c r="H447" s="675"/>
      <c r="I447" s="675"/>
      <c r="J447" s="675"/>
      <c r="K447" s="676"/>
      <c r="L447" s="677"/>
      <c r="M447" s="675"/>
    </row>
    <row r="448" spans="1:13" x14ac:dyDescent="0.25">
      <c r="A448" s="675"/>
      <c r="B448" s="675"/>
      <c r="C448" s="675"/>
      <c r="D448" s="676"/>
      <c r="E448" s="677"/>
      <c r="F448" s="675"/>
      <c r="H448" s="675"/>
      <c r="I448" s="675"/>
      <c r="J448" s="675"/>
      <c r="K448" s="676"/>
      <c r="L448" s="677"/>
      <c r="M448" s="675"/>
    </row>
    <row r="449" spans="1:13" x14ac:dyDescent="0.25">
      <c r="A449" s="675"/>
      <c r="B449" s="675"/>
      <c r="C449" s="675"/>
      <c r="D449" s="676"/>
      <c r="E449" s="677"/>
      <c r="F449" s="675"/>
      <c r="H449" s="675"/>
      <c r="I449" s="675"/>
      <c r="J449" s="675"/>
      <c r="K449" s="676"/>
      <c r="L449" s="677"/>
      <c r="M449" s="675"/>
    </row>
    <row r="450" spans="1:13" x14ac:dyDescent="0.25">
      <c r="A450" s="675"/>
      <c r="B450" s="675"/>
      <c r="C450" s="675"/>
      <c r="D450" s="676"/>
      <c r="E450" s="677"/>
      <c r="F450" s="675"/>
      <c r="H450" s="675"/>
      <c r="I450" s="675"/>
      <c r="J450" s="675"/>
      <c r="K450" s="676"/>
      <c r="L450" s="677"/>
      <c r="M450" s="675"/>
    </row>
    <row r="451" spans="1:13" x14ac:dyDescent="0.25">
      <c r="A451" s="675"/>
      <c r="B451" s="675"/>
      <c r="C451" s="675"/>
      <c r="D451" s="676"/>
      <c r="E451" s="677"/>
      <c r="F451" s="675"/>
      <c r="H451" s="675"/>
      <c r="I451" s="675"/>
      <c r="J451" s="675"/>
      <c r="K451" s="676"/>
      <c r="L451" s="677"/>
      <c r="M451" s="675"/>
    </row>
    <row r="452" spans="1:13" x14ac:dyDescent="0.25">
      <c r="A452" s="675"/>
      <c r="B452" s="675"/>
      <c r="C452" s="675"/>
      <c r="D452" s="676"/>
      <c r="E452" s="677"/>
      <c r="F452" s="675"/>
      <c r="H452" s="675"/>
      <c r="I452" s="675"/>
      <c r="J452" s="675"/>
      <c r="K452" s="676"/>
      <c r="L452" s="677"/>
      <c r="M452" s="675"/>
    </row>
    <row r="453" spans="1:13" x14ac:dyDescent="0.25">
      <c r="A453" s="675"/>
      <c r="B453" s="675"/>
      <c r="C453" s="675"/>
      <c r="D453" s="676"/>
      <c r="E453" s="677"/>
      <c r="F453" s="675"/>
      <c r="H453" s="675"/>
      <c r="I453" s="675"/>
      <c r="J453" s="675"/>
      <c r="K453" s="676"/>
      <c r="L453" s="677"/>
      <c r="M453" s="675"/>
    </row>
    <row r="454" spans="1:13" x14ac:dyDescent="0.25">
      <c r="A454" s="675"/>
      <c r="B454" s="675"/>
      <c r="C454" s="675"/>
      <c r="D454" s="676"/>
      <c r="E454" s="677"/>
      <c r="F454" s="675"/>
      <c r="H454" s="675"/>
      <c r="I454" s="675"/>
      <c r="J454" s="675"/>
      <c r="K454" s="676"/>
      <c r="L454" s="677"/>
      <c r="M454" s="675"/>
    </row>
    <row r="455" spans="1:13" x14ac:dyDescent="0.25">
      <c r="A455" s="675"/>
      <c r="B455" s="675"/>
      <c r="C455" s="675"/>
      <c r="D455" s="676"/>
      <c r="E455" s="677"/>
      <c r="F455" s="675"/>
      <c r="H455" s="675"/>
      <c r="I455" s="675"/>
      <c r="J455" s="675"/>
      <c r="K455" s="676"/>
      <c r="L455" s="677"/>
      <c r="M455" s="675"/>
    </row>
    <row r="456" spans="1:13" x14ac:dyDescent="0.25">
      <c r="A456" s="675"/>
      <c r="B456" s="675"/>
      <c r="C456" s="675"/>
      <c r="D456" s="676"/>
      <c r="E456" s="677"/>
      <c r="F456" s="675"/>
      <c r="H456" s="675"/>
      <c r="I456" s="675"/>
      <c r="J456" s="675"/>
      <c r="K456" s="676"/>
      <c r="L456" s="677"/>
      <c r="M456" s="675"/>
    </row>
    <row r="457" spans="1:13" x14ac:dyDescent="0.25">
      <c r="A457" s="675"/>
      <c r="B457" s="675"/>
      <c r="C457" s="675"/>
      <c r="D457" s="676"/>
      <c r="E457" s="677"/>
      <c r="F457" s="675"/>
      <c r="H457" s="675"/>
      <c r="I457" s="675"/>
      <c r="J457" s="675"/>
      <c r="K457" s="676"/>
      <c r="L457" s="677"/>
      <c r="M457" s="675"/>
    </row>
    <row r="458" spans="1:13" x14ac:dyDescent="0.25">
      <c r="A458" s="675"/>
      <c r="B458" s="675"/>
      <c r="C458" s="675"/>
      <c r="D458" s="676"/>
      <c r="E458" s="677"/>
      <c r="F458" s="675"/>
      <c r="H458" s="675"/>
      <c r="I458" s="675"/>
      <c r="J458" s="675"/>
      <c r="K458" s="676"/>
      <c r="L458" s="677"/>
      <c r="M458" s="675"/>
    </row>
    <row r="459" spans="1:13" x14ac:dyDescent="0.25">
      <c r="A459" s="675"/>
      <c r="B459" s="675"/>
      <c r="C459" s="675"/>
      <c r="D459" s="676"/>
      <c r="E459" s="677"/>
      <c r="F459" s="675"/>
      <c r="H459" s="675"/>
      <c r="I459" s="675"/>
      <c r="J459" s="675"/>
      <c r="K459" s="676"/>
      <c r="L459" s="677"/>
      <c r="M459" s="675"/>
    </row>
    <row r="460" spans="1:13" x14ac:dyDescent="0.25">
      <c r="A460" s="675"/>
      <c r="B460" s="675"/>
      <c r="C460" s="675"/>
      <c r="D460" s="676"/>
      <c r="E460" s="677"/>
      <c r="F460" s="675"/>
      <c r="H460" s="675"/>
      <c r="I460" s="675"/>
      <c r="J460" s="675"/>
      <c r="K460" s="676"/>
      <c r="L460" s="677"/>
      <c r="M460" s="675"/>
    </row>
    <row r="461" spans="1:13" x14ac:dyDescent="0.25">
      <c r="A461" s="675"/>
      <c r="B461" s="675"/>
      <c r="C461" s="675"/>
      <c r="D461" s="676"/>
      <c r="E461" s="677"/>
      <c r="F461" s="675"/>
      <c r="H461" s="675"/>
      <c r="I461" s="675"/>
      <c r="J461" s="675"/>
      <c r="K461" s="676"/>
      <c r="L461" s="677"/>
      <c r="M461" s="675"/>
    </row>
    <row r="462" spans="1:13" x14ac:dyDescent="0.25">
      <c r="A462" s="675"/>
      <c r="B462" s="675"/>
      <c r="C462" s="675"/>
      <c r="D462" s="676"/>
      <c r="E462" s="677"/>
      <c r="F462" s="675"/>
      <c r="H462" s="675"/>
      <c r="I462" s="675"/>
      <c r="J462" s="675"/>
      <c r="K462" s="676"/>
      <c r="L462" s="677"/>
      <c r="M462" s="675"/>
    </row>
    <row r="463" spans="1:13" x14ac:dyDescent="0.25">
      <c r="A463" s="675"/>
      <c r="B463" s="675"/>
      <c r="C463" s="675"/>
      <c r="D463" s="676"/>
      <c r="E463" s="677"/>
      <c r="F463" s="675"/>
      <c r="H463" s="675"/>
      <c r="I463" s="675"/>
      <c r="J463" s="675"/>
      <c r="K463" s="676"/>
      <c r="L463" s="677"/>
      <c r="M463" s="675"/>
    </row>
    <row r="464" spans="1:13" x14ac:dyDescent="0.25">
      <c r="A464" s="675"/>
      <c r="B464" s="675"/>
      <c r="C464" s="675"/>
      <c r="D464" s="676"/>
      <c r="E464" s="677"/>
      <c r="F464" s="675"/>
      <c r="H464" s="675"/>
      <c r="I464" s="675"/>
      <c r="J464" s="675"/>
      <c r="K464" s="676"/>
      <c r="L464" s="677"/>
      <c r="M464" s="675"/>
    </row>
    <row r="465" spans="1:13" x14ac:dyDescent="0.25">
      <c r="A465" s="675"/>
      <c r="B465" s="675"/>
      <c r="C465" s="675"/>
      <c r="D465" s="676"/>
      <c r="E465" s="677"/>
      <c r="F465" s="675"/>
      <c r="H465" s="675"/>
      <c r="I465" s="675"/>
      <c r="J465" s="675"/>
      <c r="K465" s="676"/>
      <c r="L465" s="677"/>
      <c r="M465" s="675"/>
    </row>
    <row r="466" spans="1:13" x14ac:dyDescent="0.25">
      <c r="A466" s="675"/>
      <c r="B466" s="675"/>
      <c r="C466" s="675"/>
      <c r="D466" s="676"/>
      <c r="E466" s="677"/>
      <c r="F466" s="675"/>
      <c r="H466" s="675"/>
      <c r="I466" s="675"/>
      <c r="J466" s="675"/>
      <c r="K466" s="676"/>
      <c r="L466" s="677"/>
      <c r="M466" s="675"/>
    </row>
    <row r="467" spans="1:13" x14ac:dyDescent="0.25">
      <c r="A467" s="675"/>
      <c r="B467" s="675"/>
      <c r="C467" s="675"/>
      <c r="D467" s="676"/>
      <c r="E467" s="677"/>
      <c r="F467" s="675"/>
      <c r="H467" s="675"/>
      <c r="I467" s="675"/>
      <c r="J467" s="675"/>
      <c r="K467" s="676"/>
      <c r="L467" s="677"/>
      <c r="M467" s="675"/>
    </row>
    <row r="468" spans="1:13" x14ac:dyDescent="0.25">
      <c r="A468" s="675"/>
      <c r="B468" s="675"/>
      <c r="C468" s="675"/>
      <c r="D468" s="676"/>
      <c r="E468" s="677"/>
      <c r="F468" s="675"/>
      <c r="H468" s="675"/>
      <c r="I468" s="675"/>
      <c r="J468" s="675"/>
      <c r="K468" s="676"/>
      <c r="L468" s="677"/>
      <c r="M468" s="675"/>
    </row>
    <row r="469" spans="1:13" x14ac:dyDescent="0.25">
      <c r="A469" s="675"/>
      <c r="B469" s="675"/>
      <c r="C469" s="675"/>
      <c r="D469" s="676"/>
      <c r="E469" s="677"/>
      <c r="F469" s="675"/>
      <c r="H469" s="675"/>
      <c r="I469" s="675"/>
      <c r="J469" s="675"/>
      <c r="K469" s="676"/>
      <c r="L469" s="677"/>
      <c r="M469" s="675"/>
    </row>
    <row r="470" spans="1:13" x14ac:dyDescent="0.25">
      <c r="A470" s="675"/>
      <c r="B470" s="675"/>
      <c r="C470" s="675"/>
      <c r="D470" s="676"/>
      <c r="E470" s="677"/>
      <c r="F470" s="675"/>
      <c r="H470" s="675"/>
      <c r="I470" s="675"/>
      <c r="J470" s="675"/>
      <c r="K470" s="676"/>
      <c r="L470" s="677"/>
      <c r="M470" s="675"/>
    </row>
    <row r="471" spans="1:13" x14ac:dyDescent="0.25">
      <c r="A471" s="675"/>
      <c r="B471" s="675"/>
      <c r="C471" s="675"/>
      <c r="D471" s="676"/>
      <c r="E471" s="677"/>
      <c r="F471" s="675"/>
      <c r="H471" s="675"/>
      <c r="I471" s="675"/>
      <c r="J471" s="675"/>
      <c r="K471" s="676"/>
      <c r="L471" s="677"/>
      <c r="M471" s="675"/>
    </row>
    <row r="472" spans="1:13" x14ac:dyDescent="0.25">
      <c r="A472" s="675"/>
      <c r="B472" s="675"/>
      <c r="C472" s="675"/>
      <c r="D472" s="676"/>
      <c r="E472" s="677"/>
      <c r="F472" s="675"/>
      <c r="H472" s="675"/>
      <c r="I472" s="675"/>
      <c r="J472" s="675"/>
      <c r="K472" s="676"/>
      <c r="L472" s="677"/>
      <c r="M472" s="675"/>
    </row>
    <row r="473" spans="1:13" x14ac:dyDescent="0.25">
      <c r="A473" s="675"/>
      <c r="B473" s="675"/>
      <c r="C473" s="675"/>
      <c r="D473" s="676"/>
      <c r="E473" s="677"/>
      <c r="F473" s="675"/>
      <c r="H473" s="675"/>
      <c r="I473" s="675"/>
      <c r="J473" s="675"/>
      <c r="K473" s="676"/>
      <c r="L473" s="677"/>
      <c r="M473" s="675"/>
    </row>
    <row r="474" spans="1:13" x14ac:dyDescent="0.25">
      <c r="A474" s="675"/>
      <c r="B474" s="675"/>
      <c r="C474" s="675"/>
      <c r="D474" s="676"/>
      <c r="E474" s="677"/>
      <c r="F474" s="675"/>
      <c r="H474" s="675"/>
      <c r="I474" s="675"/>
      <c r="J474" s="675"/>
      <c r="K474" s="676"/>
      <c r="L474" s="677"/>
      <c r="M474" s="675"/>
    </row>
    <row r="475" spans="1:13" x14ac:dyDescent="0.25">
      <c r="A475" s="675"/>
      <c r="B475" s="675"/>
      <c r="C475" s="675"/>
      <c r="D475" s="676"/>
      <c r="E475" s="677"/>
      <c r="F475" s="675"/>
      <c r="H475" s="675"/>
      <c r="I475" s="675"/>
      <c r="J475" s="675"/>
      <c r="K475" s="676"/>
      <c r="L475" s="677"/>
      <c r="M475" s="675"/>
    </row>
    <row r="476" spans="1:13" x14ac:dyDescent="0.25">
      <c r="A476" s="675"/>
      <c r="B476" s="675"/>
      <c r="C476" s="675"/>
      <c r="D476" s="676"/>
      <c r="E476" s="677"/>
      <c r="F476" s="675"/>
      <c r="H476" s="675"/>
      <c r="I476" s="675"/>
      <c r="J476" s="675"/>
      <c r="K476" s="676"/>
      <c r="L476" s="677"/>
      <c r="M476" s="675"/>
    </row>
    <row r="477" spans="1:13" x14ac:dyDescent="0.25">
      <c r="A477" s="675"/>
      <c r="B477" s="675"/>
      <c r="C477" s="675"/>
      <c r="D477" s="676"/>
      <c r="E477" s="677"/>
      <c r="F477" s="675"/>
      <c r="H477" s="675"/>
      <c r="I477" s="675"/>
      <c r="J477" s="675"/>
      <c r="K477" s="676"/>
      <c r="L477" s="677"/>
      <c r="M477" s="675"/>
    </row>
    <row r="478" spans="1:13" x14ac:dyDescent="0.25">
      <c r="A478" s="675"/>
      <c r="B478" s="675"/>
      <c r="C478" s="675"/>
      <c r="D478" s="676"/>
      <c r="E478" s="677"/>
      <c r="F478" s="675"/>
      <c r="H478" s="675"/>
      <c r="I478" s="675"/>
      <c r="J478" s="675"/>
      <c r="K478" s="676"/>
      <c r="L478" s="677"/>
      <c r="M478" s="675"/>
    </row>
    <row r="479" spans="1:13" x14ac:dyDescent="0.25">
      <c r="A479" s="675"/>
      <c r="B479" s="675"/>
      <c r="C479" s="675"/>
      <c r="D479" s="676"/>
      <c r="E479" s="677"/>
      <c r="F479" s="675"/>
      <c r="H479" s="675"/>
      <c r="I479" s="675"/>
      <c r="J479" s="675"/>
      <c r="K479" s="676"/>
      <c r="L479" s="677"/>
      <c r="M479" s="675"/>
    </row>
    <row r="480" spans="1:13" x14ac:dyDescent="0.25">
      <c r="A480" s="675"/>
      <c r="B480" s="675"/>
      <c r="C480" s="675"/>
      <c r="D480" s="676"/>
      <c r="E480" s="677"/>
      <c r="F480" s="675"/>
      <c r="H480" s="675"/>
      <c r="I480" s="675"/>
      <c r="J480" s="675"/>
      <c r="K480" s="676"/>
      <c r="L480" s="677"/>
      <c r="M480" s="675"/>
    </row>
    <row r="481" spans="1:13" x14ac:dyDescent="0.25">
      <c r="A481" s="675"/>
      <c r="B481" s="675"/>
      <c r="C481" s="675"/>
      <c r="D481" s="676"/>
      <c r="E481" s="677"/>
      <c r="F481" s="675"/>
      <c r="H481" s="675"/>
      <c r="I481" s="675"/>
      <c r="J481" s="675"/>
      <c r="K481" s="676"/>
      <c r="L481" s="677"/>
      <c r="M481" s="675"/>
    </row>
    <row r="482" spans="1:13" x14ac:dyDescent="0.25">
      <c r="A482" s="675"/>
      <c r="B482" s="675"/>
      <c r="C482" s="675"/>
      <c r="D482" s="676"/>
      <c r="E482" s="677"/>
      <c r="F482" s="675"/>
      <c r="H482" s="675"/>
      <c r="I482" s="675"/>
      <c r="J482" s="675"/>
      <c r="K482" s="676"/>
      <c r="L482" s="677"/>
      <c r="M482" s="675"/>
    </row>
    <row r="483" spans="1:13" x14ac:dyDescent="0.25">
      <c r="A483" s="675"/>
      <c r="B483" s="675"/>
      <c r="C483" s="675"/>
      <c r="D483" s="676"/>
      <c r="E483" s="677"/>
      <c r="F483" s="675"/>
      <c r="H483" s="675"/>
      <c r="I483" s="675"/>
      <c r="J483" s="675"/>
      <c r="K483" s="676"/>
      <c r="L483" s="677"/>
      <c r="M483" s="675"/>
    </row>
    <row r="484" spans="1:13" x14ac:dyDescent="0.25">
      <c r="A484" s="675"/>
      <c r="B484" s="675"/>
      <c r="C484" s="675"/>
      <c r="D484" s="676"/>
      <c r="E484" s="677"/>
      <c r="F484" s="675"/>
      <c r="H484" s="675"/>
      <c r="I484" s="675"/>
      <c r="J484" s="675"/>
      <c r="K484" s="676"/>
      <c r="L484" s="677"/>
      <c r="M484" s="675"/>
    </row>
    <row r="485" spans="1:13" x14ac:dyDescent="0.25">
      <c r="A485" s="675"/>
      <c r="B485" s="675"/>
      <c r="C485" s="675"/>
      <c r="D485" s="676"/>
      <c r="E485" s="677"/>
      <c r="F485" s="675"/>
      <c r="H485" s="675"/>
      <c r="I485" s="675"/>
      <c r="J485" s="675"/>
      <c r="K485" s="676"/>
      <c r="L485" s="677"/>
      <c r="M485" s="675"/>
    </row>
    <row r="486" spans="1:13" x14ac:dyDescent="0.25">
      <c r="A486" s="675"/>
      <c r="B486" s="675"/>
      <c r="C486" s="675"/>
      <c r="D486" s="676"/>
      <c r="E486" s="677"/>
      <c r="F486" s="675"/>
      <c r="H486" s="675"/>
      <c r="I486" s="675"/>
      <c r="J486" s="675"/>
      <c r="K486" s="676"/>
      <c r="L486" s="677"/>
      <c r="M486" s="675"/>
    </row>
    <row r="487" spans="1:13" x14ac:dyDescent="0.25">
      <c r="A487" s="675"/>
      <c r="B487" s="675"/>
      <c r="C487" s="675"/>
      <c r="D487" s="676"/>
      <c r="E487" s="677"/>
      <c r="F487" s="675"/>
      <c r="H487" s="675"/>
      <c r="I487" s="675"/>
      <c r="J487" s="675"/>
      <c r="K487" s="676"/>
      <c r="L487" s="677"/>
      <c r="M487" s="675"/>
    </row>
    <row r="488" spans="1:13" x14ac:dyDescent="0.25">
      <c r="A488" s="675"/>
      <c r="B488" s="675"/>
      <c r="C488" s="675"/>
      <c r="D488" s="676"/>
      <c r="E488" s="677"/>
      <c r="F488" s="675"/>
      <c r="H488" s="675"/>
      <c r="I488" s="675"/>
      <c r="J488" s="675"/>
      <c r="K488" s="676"/>
      <c r="L488" s="677"/>
      <c r="M488" s="675"/>
    </row>
    <row r="489" spans="1:13" x14ac:dyDescent="0.25">
      <c r="A489" s="675"/>
      <c r="B489" s="675"/>
      <c r="C489" s="675"/>
      <c r="D489" s="676"/>
      <c r="E489" s="677"/>
      <c r="F489" s="675"/>
      <c r="H489" s="675"/>
      <c r="I489" s="675"/>
      <c r="J489" s="675"/>
      <c r="K489" s="676"/>
      <c r="L489" s="677"/>
      <c r="M489" s="675"/>
    </row>
    <row r="490" spans="1:13" x14ac:dyDescent="0.25">
      <c r="A490" s="675"/>
      <c r="B490" s="675"/>
      <c r="C490" s="675"/>
      <c r="D490" s="676"/>
      <c r="E490" s="677"/>
      <c r="F490" s="675"/>
      <c r="H490" s="675"/>
      <c r="I490" s="675"/>
      <c r="J490" s="675"/>
      <c r="K490" s="676"/>
      <c r="L490" s="677"/>
      <c r="M490" s="675"/>
    </row>
    <row r="491" spans="1:13" x14ac:dyDescent="0.25">
      <c r="A491" s="675"/>
      <c r="B491" s="675"/>
      <c r="C491" s="675"/>
      <c r="D491" s="676"/>
      <c r="E491" s="677"/>
      <c r="F491" s="675"/>
      <c r="H491" s="675"/>
      <c r="I491" s="675"/>
      <c r="J491" s="675"/>
      <c r="K491" s="676"/>
      <c r="L491" s="677"/>
      <c r="M491" s="675"/>
    </row>
    <row r="492" spans="1:13" x14ac:dyDescent="0.25">
      <c r="A492" s="675"/>
      <c r="B492" s="675"/>
      <c r="C492" s="675"/>
      <c r="D492" s="676"/>
      <c r="E492" s="677"/>
      <c r="F492" s="675"/>
      <c r="H492" s="675"/>
      <c r="I492" s="675"/>
      <c r="J492" s="675"/>
      <c r="K492" s="676"/>
      <c r="L492" s="677"/>
      <c r="M492" s="675"/>
    </row>
    <row r="493" spans="1:13" x14ac:dyDescent="0.25">
      <c r="A493" s="675"/>
      <c r="B493" s="675"/>
      <c r="C493" s="675"/>
      <c r="D493" s="676"/>
      <c r="E493" s="677"/>
      <c r="F493" s="675"/>
      <c r="H493" s="675"/>
      <c r="I493" s="675"/>
      <c r="J493" s="675"/>
      <c r="K493" s="676"/>
      <c r="L493" s="677"/>
      <c r="M493" s="675"/>
    </row>
    <row r="494" spans="1:13" x14ac:dyDescent="0.25">
      <c r="A494" s="675"/>
      <c r="B494" s="675"/>
      <c r="C494" s="675"/>
      <c r="D494" s="676"/>
      <c r="E494" s="677"/>
      <c r="F494" s="675"/>
      <c r="H494" s="675"/>
      <c r="I494" s="675"/>
      <c r="J494" s="675"/>
      <c r="K494" s="676"/>
      <c r="L494" s="677"/>
      <c r="M494" s="675"/>
    </row>
    <row r="495" spans="1:13" x14ac:dyDescent="0.25">
      <c r="A495" s="675"/>
      <c r="B495" s="675"/>
      <c r="C495" s="675"/>
      <c r="D495" s="676"/>
      <c r="E495" s="677"/>
      <c r="F495" s="675"/>
      <c r="H495" s="675"/>
      <c r="I495" s="675"/>
      <c r="J495" s="675"/>
      <c r="K495" s="676"/>
      <c r="L495" s="677"/>
      <c r="M495" s="675"/>
    </row>
    <row r="496" spans="1:13" x14ac:dyDescent="0.25">
      <c r="A496" s="675"/>
      <c r="B496" s="675"/>
      <c r="C496" s="675"/>
      <c r="D496" s="676"/>
      <c r="E496" s="677"/>
      <c r="F496" s="675"/>
      <c r="H496" s="675"/>
      <c r="I496" s="675"/>
      <c r="J496" s="675"/>
      <c r="K496" s="676"/>
      <c r="L496" s="677"/>
      <c r="M496" s="675"/>
    </row>
    <row r="497" spans="1:13" x14ac:dyDescent="0.25">
      <c r="A497" s="675"/>
      <c r="B497" s="675"/>
      <c r="C497" s="675"/>
      <c r="D497" s="676"/>
      <c r="E497" s="677"/>
      <c r="F497" s="675"/>
      <c r="H497" s="675"/>
      <c r="I497" s="675"/>
      <c r="J497" s="675"/>
      <c r="K497" s="676"/>
      <c r="L497" s="677"/>
      <c r="M497" s="675"/>
    </row>
    <row r="498" spans="1:13" x14ac:dyDescent="0.25">
      <c r="A498" s="675"/>
      <c r="B498" s="675"/>
      <c r="C498" s="675"/>
      <c r="D498" s="676"/>
      <c r="E498" s="677"/>
      <c r="F498" s="675"/>
      <c r="H498" s="675"/>
      <c r="I498" s="675"/>
      <c r="J498" s="675"/>
      <c r="K498" s="676"/>
      <c r="L498" s="677"/>
      <c r="M498" s="675"/>
    </row>
    <row r="499" spans="1:13" x14ac:dyDescent="0.25">
      <c r="A499" s="675"/>
      <c r="B499" s="675"/>
      <c r="C499" s="675"/>
      <c r="D499" s="676"/>
      <c r="E499" s="677"/>
      <c r="F499" s="675"/>
      <c r="H499" s="675"/>
      <c r="I499" s="675"/>
      <c r="J499" s="675"/>
      <c r="K499" s="676"/>
      <c r="L499" s="677"/>
      <c r="M499" s="675"/>
    </row>
    <row r="500" spans="1:13" x14ac:dyDescent="0.25">
      <c r="A500" s="675"/>
      <c r="B500" s="675"/>
      <c r="C500" s="675"/>
      <c r="D500" s="676"/>
      <c r="E500" s="677"/>
      <c r="F500" s="675"/>
      <c r="H500" s="675"/>
      <c r="I500" s="675"/>
      <c r="J500" s="675"/>
      <c r="K500" s="676"/>
      <c r="L500" s="677"/>
      <c r="M500" s="675"/>
    </row>
    <row r="501" spans="1:13" x14ac:dyDescent="0.25">
      <c r="A501" s="675"/>
      <c r="B501" s="675"/>
      <c r="C501" s="675"/>
      <c r="D501" s="676"/>
      <c r="E501" s="677"/>
      <c r="F501" s="675"/>
      <c r="H501" s="675"/>
      <c r="I501" s="675"/>
      <c r="J501" s="675"/>
      <c r="K501" s="676"/>
      <c r="L501" s="677"/>
      <c r="M501" s="675"/>
    </row>
    <row r="502" spans="1:13" x14ac:dyDescent="0.25">
      <c r="A502" s="675"/>
      <c r="B502" s="675"/>
      <c r="C502" s="675"/>
      <c r="D502" s="676"/>
      <c r="E502" s="677"/>
      <c r="F502" s="675"/>
      <c r="H502" s="675"/>
      <c r="I502" s="675"/>
      <c r="J502" s="675"/>
      <c r="K502" s="676"/>
      <c r="L502" s="677"/>
      <c r="M502" s="675"/>
    </row>
    <row r="503" spans="1:13" x14ac:dyDescent="0.25">
      <c r="A503" s="675"/>
      <c r="B503" s="675"/>
      <c r="C503" s="675"/>
      <c r="D503" s="676"/>
      <c r="E503" s="677"/>
      <c r="F503" s="675"/>
      <c r="H503" s="675"/>
      <c r="I503" s="675"/>
      <c r="J503" s="675"/>
      <c r="K503" s="676"/>
      <c r="L503" s="677"/>
      <c r="M503" s="675"/>
    </row>
    <row r="504" spans="1:13" x14ac:dyDescent="0.25">
      <c r="A504" s="675"/>
      <c r="B504" s="675"/>
      <c r="C504" s="675"/>
      <c r="D504" s="676"/>
      <c r="E504" s="677"/>
      <c r="F504" s="675"/>
      <c r="H504" s="675"/>
      <c r="I504" s="675"/>
      <c r="J504" s="675"/>
      <c r="K504" s="676"/>
      <c r="L504" s="677"/>
      <c r="M504" s="675"/>
    </row>
    <row r="505" spans="1:13" x14ac:dyDescent="0.25">
      <c r="A505" s="675"/>
      <c r="B505" s="675"/>
      <c r="C505" s="675"/>
      <c r="D505" s="676"/>
      <c r="E505" s="677"/>
      <c r="F505" s="675"/>
      <c r="H505" s="675"/>
      <c r="I505" s="675"/>
      <c r="J505" s="675"/>
      <c r="K505" s="676"/>
      <c r="L505" s="677"/>
      <c r="M505" s="675"/>
    </row>
    <row r="506" spans="1:13" x14ac:dyDescent="0.25">
      <c r="A506" s="675"/>
      <c r="B506" s="675"/>
      <c r="C506" s="675"/>
      <c r="D506" s="676"/>
      <c r="E506" s="677"/>
      <c r="F506" s="675"/>
      <c r="H506" s="675"/>
      <c r="I506" s="675"/>
      <c r="J506" s="675"/>
      <c r="K506" s="676"/>
      <c r="L506" s="677"/>
      <c r="M506" s="675"/>
    </row>
    <row r="507" spans="1:13" x14ac:dyDescent="0.25">
      <c r="A507" s="675"/>
      <c r="B507" s="675"/>
      <c r="C507" s="675"/>
      <c r="D507" s="676"/>
      <c r="E507" s="677"/>
      <c r="F507" s="675"/>
      <c r="H507" s="675"/>
      <c r="I507" s="675"/>
      <c r="J507" s="675"/>
      <c r="K507" s="676"/>
      <c r="L507" s="677"/>
      <c r="M507" s="675"/>
    </row>
    <row r="508" spans="1:13" x14ac:dyDescent="0.25">
      <c r="A508" s="675"/>
      <c r="B508" s="675"/>
      <c r="C508" s="675"/>
      <c r="D508" s="676"/>
      <c r="E508" s="677"/>
      <c r="F508" s="675"/>
      <c r="H508" s="675"/>
      <c r="I508" s="675"/>
      <c r="J508" s="675"/>
      <c r="K508" s="676"/>
      <c r="L508" s="677"/>
      <c r="M508" s="675"/>
    </row>
    <row r="509" spans="1:13" x14ac:dyDescent="0.25">
      <c r="A509" s="675"/>
      <c r="B509" s="675"/>
      <c r="C509" s="675"/>
      <c r="D509" s="676"/>
      <c r="E509" s="677"/>
      <c r="F509" s="675"/>
      <c r="H509" s="675"/>
      <c r="I509" s="675"/>
      <c r="J509" s="675"/>
      <c r="K509" s="676"/>
      <c r="L509" s="677"/>
      <c r="M509" s="675"/>
    </row>
    <row r="510" spans="1:13" x14ac:dyDescent="0.25">
      <c r="A510" s="675"/>
      <c r="B510" s="675"/>
      <c r="C510" s="675"/>
      <c r="D510" s="676"/>
      <c r="E510" s="677"/>
      <c r="F510" s="675"/>
      <c r="H510" s="675"/>
      <c r="I510" s="675"/>
      <c r="J510" s="675"/>
      <c r="K510" s="676"/>
      <c r="L510" s="677"/>
      <c r="M510" s="675"/>
    </row>
    <row r="511" spans="1:13" x14ac:dyDescent="0.25">
      <c r="A511" s="675"/>
      <c r="B511" s="675"/>
      <c r="C511" s="675"/>
      <c r="D511" s="676"/>
      <c r="E511" s="677"/>
      <c r="F511" s="675"/>
      <c r="H511" s="675"/>
      <c r="I511" s="675"/>
      <c r="J511" s="675"/>
      <c r="K511" s="676"/>
      <c r="L511" s="677"/>
      <c r="M511" s="675"/>
    </row>
    <row r="512" spans="1:13" x14ac:dyDescent="0.25">
      <c r="A512" s="675"/>
      <c r="B512" s="675"/>
      <c r="C512" s="675"/>
      <c r="D512" s="676"/>
      <c r="E512" s="677"/>
      <c r="F512" s="675"/>
      <c r="H512" s="675"/>
      <c r="I512" s="675"/>
      <c r="J512" s="675"/>
      <c r="K512" s="676"/>
      <c r="L512" s="677"/>
      <c r="M512" s="675"/>
    </row>
    <row r="513" spans="1:13" x14ac:dyDescent="0.25">
      <c r="A513" s="675"/>
      <c r="B513" s="675"/>
      <c r="C513" s="675"/>
      <c r="D513" s="676"/>
      <c r="E513" s="677"/>
      <c r="F513" s="675"/>
      <c r="H513" s="675"/>
      <c r="I513" s="675"/>
      <c r="J513" s="675"/>
      <c r="K513" s="676"/>
      <c r="L513" s="677"/>
      <c r="M513" s="675"/>
    </row>
    <row r="514" spans="1:13" x14ac:dyDescent="0.25">
      <c r="A514" s="675"/>
      <c r="B514" s="675"/>
      <c r="C514" s="675"/>
      <c r="D514" s="676"/>
      <c r="E514" s="677"/>
      <c r="F514" s="675"/>
      <c r="H514" s="675"/>
      <c r="I514" s="675"/>
      <c r="J514" s="675"/>
      <c r="K514" s="676"/>
      <c r="L514" s="677"/>
      <c r="M514" s="675"/>
    </row>
    <row r="515" spans="1:13" x14ac:dyDescent="0.25">
      <c r="A515" s="675"/>
      <c r="B515" s="675"/>
      <c r="C515" s="675"/>
      <c r="D515" s="676"/>
      <c r="E515" s="677"/>
      <c r="F515" s="675"/>
      <c r="H515" s="675"/>
      <c r="I515" s="675"/>
      <c r="J515" s="675"/>
      <c r="K515" s="676"/>
      <c r="L515" s="677"/>
      <c r="M515" s="675"/>
    </row>
    <row r="516" spans="1:13" x14ac:dyDescent="0.25">
      <c r="A516" s="675"/>
      <c r="B516" s="675"/>
      <c r="C516" s="675"/>
      <c r="D516" s="676"/>
      <c r="E516" s="677"/>
      <c r="F516" s="675"/>
      <c r="H516" s="675"/>
      <c r="I516" s="675"/>
      <c r="J516" s="675"/>
      <c r="K516" s="676"/>
      <c r="L516" s="677"/>
      <c r="M516" s="675"/>
    </row>
    <row r="517" spans="1:13" x14ac:dyDescent="0.25">
      <c r="A517" s="675"/>
      <c r="B517" s="675"/>
      <c r="C517" s="675"/>
      <c r="D517" s="676"/>
      <c r="E517" s="677"/>
      <c r="F517" s="675"/>
      <c r="H517" s="675"/>
      <c r="I517" s="675"/>
      <c r="J517" s="675"/>
      <c r="K517" s="676"/>
      <c r="L517" s="677"/>
      <c r="M517" s="675"/>
    </row>
    <row r="518" spans="1:13" x14ac:dyDescent="0.25">
      <c r="A518" s="675"/>
      <c r="B518" s="675"/>
      <c r="C518" s="675"/>
      <c r="D518" s="676"/>
      <c r="E518" s="677"/>
      <c r="F518" s="675"/>
      <c r="H518" s="675"/>
      <c r="I518" s="675"/>
      <c r="J518" s="675"/>
      <c r="K518" s="676"/>
      <c r="L518" s="677"/>
      <c r="M518" s="675"/>
    </row>
    <row r="519" spans="1:13" x14ac:dyDescent="0.25">
      <c r="A519" s="675"/>
      <c r="B519" s="675"/>
      <c r="C519" s="675"/>
      <c r="D519" s="676"/>
      <c r="E519" s="677"/>
      <c r="F519" s="675"/>
      <c r="H519" s="675"/>
      <c r="I519" s="675"/>
      <c r="J519" s="675"/>
      <c r="K519" s="676"/>
      <c r="L519" s="677"/>
      <c r="M519" s="675"/>
    </row>
    <row r="520" spans="1:13" x14ac:dyDescent="0.25">
      <c r="A520" s="675"/>
      <c r="B520" s="675"/>
      <c r="C520" s="675"/>
      <c r="D520" s="676"/>
      <c r="E520" s="677"/>
      <c r="F520" s="675"/>
      <c r="H520" s="675"/>
      <c r="I520" s="675"/>
      <c r="J520" s="675"/>
      <c r="K520" s="676"/>
      <c r="L520" s="677"/>
      <c r="M520" s="675"/>
    </row>
    <row r="521" spans="1:13" x14ac:dyDescent="0.25">
      <c r="A521" s="675"/>
      <c r="B521" s="675"/>
      <c r="C521" s="675"/>
      <c r="D521" s="676"/>
      <c r="E521" s="677"/>
      <c r="F521" s="675"/>
      <c r="H521" s="675"/>
      <c r="I521" s="675"/>
      <c r="J521" s="675"/>
      <c r="K521" s="676"/>
      <c r="L521" s="677"/>
      <c r="M521" s="675"/>
    </row>
    <row r="522" spans="1:13" x14ac:dyDescent="0.25">
      <c r="A522" s="675"/>
      <c r="B522" s="675"/>
      <c r="C522" s="675"/>
      <c r="D522" s="676"/>
      <c r="E522" s="677"/>
      <c r="F522" s="675"/>
      <c r="H522" s="675"/>
      <c r="I522" s="675"/>
      <c r="J522" s="675"/>
      <c r="K522" s="676"/>
      <c r="L522" s="677"/>
      <c r="M522" s="675"/>
    </row>
  </sheetData>
  <mergeCells count="6">
    <mergeCell ref="A1:M1"/>
    <mergeCell ref="H14:K14"/>
    <mergeCell ref="A21:A22"/>
    <mergeCell ref="B21:F21"/>
    <mergeCell ref="H21:H22"/>
    <mergeCell ref="I21:M21"/>
  </mergeCells>
  <pageMargins left="0.70866141732283472" right="0.70866141732283472" top="0.74803149606299213" bottom="0.74803149606299213" header="0.31496062992125984" footer="0.31496062992125984"/>
  <pageSetup paperSize="5"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Button 3">
              <controlPr defaultSize="0" print="0" autoFill="0" autoPict="0" macro="[1]!EJECUTAR">
                <anchor moveWithCells="1" sizeWithCells="1">
                  <from>
                    <xdr:col>4</xdr:col>
                    <xdr:colOff>238125</xdr:colOff>
                    <xdr:row>19</xdr:row>
                    <xdr:rowOff>228600</xdr:rowOff>
                  </from>
                  <to>
                    <xdr:col>6</xdr:col>
                    <xdr:colOff>238125</xdr:colOff>
                    <xdr:row>19</xdr:row>
                    <xdr:rowOff>514350</xdr:rowOff>
                  </to>
                </anchor>
              </controlPr>
            </control>
          </mc:Choice>
        </mc:AlternateContent>
        <mc:AlternateContent xmlns:mc="http://schemas.openxmlformats.org/markup-compatibility/2006">
          <mc:Choice Requires="x14">
            <control shapeId="8196" r:id="rId5" name="Button 4">
              <controlPr defaultSize="0" print="0" autoFill="0" autoPict="0" macro="[1]!BORRAR">
                <anchor moveWithCells="1" sizeWithCells="1">
                  <from>
                    <xdr:col>6</xdr:col>
                    <xdr:colOff>342900</xdr:colOff>
                    <xdr:row>19</xdr:row>
                    <xdr:rowOff>228600</xdr:rowOff>
                  </from>
                  <to>
                    <xdr:col>8</xdr:col>
                    <xdr:colOff>257175</xdr:colOff>
                    <xdr:row>19</xdr:row>
                    <xdr:rowOff>514350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76"/>
  <sheetViews>
    <sheetView topLeftCell="A10" workbookViewId="0">
      <selection activeCell="F74" sqref="F74"/>
    </sheetView>
  </sheetViews>
  <sheetFormatPr baseColWidth="10" defaultRowHeight="12.75" x14ac:dyDescent="0.2"/>
  <cols>
    <col min="1" max="1" width="44.28515625" customWidth="1"/>
    <col min="4" max="4" width="13.7109375" bestFit="1" customWidth="1"/>
    <col min="5" max="5" width="9" customWidth="1"/>
    <col min="6" max="7" width="10.140625" customWidth="1"/>
    <col min="8" max="8" width="9.7109375" customWidth="1"/>
    <col min="9" max="9" width="10" customWidth="1"/>
    <col min="10" max="10" width="9.85546875" customWidth="1"/>
    <col min="11" max="11" width="10.42578125" customWidth="1"/>
  </cols>
  <sheetData>
    <row r="1" spans="1:11" ht="18" x14ac:dyDescent="0.25">
      <c r="A1" s="61" t="s">
        <v>442</v>
      </c>
      <c r="B1" s="61"/>
      <c r="C1" s="61"/>
      <c r="D1" s="61"/>
      <c r="E1" s="61"/>
      <c r="F1" s="61"/>
      <c r="G1" s="61"/>
      <c r="H1" s="61"/>
      <c r="I1" s="61"/>
      <c r="J1" s="61"/>
      <c r="K1" s="61"/>
    </row>
    <row r="2" spans="1:11" ht="40.5" customHeight="1" x14ac:dyDescent="0.2">
      <c r="A2" s="110" t="s">
        <v>433</v>
      </c>
      <c r="B2" s="111" t="s">
        <v>140</v>
      </c>
      <c r="C2" s="111" t="s">
        <v>141</v>
      </c>
      <c r="D2" s="111" t="s">
        <v>434</v>
      </c>
      <c r="E2" s="111" t="s">
        <v>435</v>
      </c>
      <c r="F2" s="110" t="s">
        <v>436</v>
      </c>
      <c r="G2" s="110" t="s">
        <v>437</v>
      </c>
      <c r="H2" s="110" t="s">
        <v>438</v>
      </c>
      <c r="I2" s="110" t="s">
        <v>439</v>
      </c>
      <c r="J2" s="110" t="s">
        <v>440</v>
      </c>
      <c r="K2" s="110" t="s">
        <v>441</v>
      </c>
    </row>
    <row r="3" spans="1:11" x14ac:dyDescent="0.2">
      <c r="A3" s="95" t="s">
        <v>63</v>
      </c>
      <c r="B3" s="31">
        <v>2</v>
      </c>
      <c r="C3" s="34">
        <v>134560</v>
      </c>
      <c r="D3" s="34">
        <f>B3*C3</f>
        <v>269120</v>
      </c>
      <c r="E3" s="32">
        <v>10</v>
      </c>
      <c r="F3" s="107"/>
      <c r="G3" s="107"/>
      <c r="H3" s="107"/>
      <c r="I3" s="107"/>
      <c r="J3" s="107"/>
      <c r="K3" s="108"/>
    </row>
    <row r="4" spans="1:11" x14ac:dyDescent="0.2">
      <c r="A4" s="95" t="s">
        <v>443</v>
      </c>
      <c r="B4" s="31">
        <v>1</v>
      </c>
      <c r="C4" s="34">
        <v>765000</v>
      </c>
      <c r="D4" s="34">
        <f t="shared" ref="D4:D24" si="0">B4*C4</f>
        <v>765000</v>
      </c>
      <c r="E4" s="32">
        <v>10</v>
      </c>
      <c r="F4" s="107"/>
      <c r="G4" s="107"/>
      <c r="H4" s="107"/>
      <c r="I4" s="107"/>
      <c r="J4" s="107"/>
      <c r="K4" s="108"/>
    </row>
    <row r="5" spans="1:11" x14ac:dyDescent="0.2">
      <c r="A5" s="95" t="s">
        <v>444</v>
      </c>
      <c r="B5" s="31">
        <v>1</v>
      </c>
      <c r="C5" s="34">
        <v>550000</v>
      </c>
      <c r="D5" s="34">
        <f t="shared" si="0"/>
        <v>550000</v>
      </c>
      <c r="E5" s="32">
        <v>10</v>
      </c>
      <c r="F5" s="107"/>
      <c r="G5" s="107"/>
      <c r="H5" s="107"/>
      <c r="I5" s="107"/>
      <c r="J5" s="107"/>
      <c r="K5" s="108"/>
    </row>
    <row r="6" spans="1:11" ht="14.25" customHeight="1" x14ac:dyDescent="0.2">
      <c r="A6" s="95" t="s">
        <v>445</v>
      </c>
      <c r="B6" s="31">
        <v>1</v>
      </c>
      <c r="C6" s="34">
        <v>1000000</v>
      </c>
      <c r="D6" s="34">
        <f t="shared" si="0"/>
        <v>1000000</v>
      </c>
      <c r="E6" s="32">
        <v>10</v>
      </c>
      <c r="F6" s="107"/>
      <c r="G6" s="107"/>
      <c r="H6" s="107"/>
      <c r="I6" s="107"/>
      <c r="J6" s="107"/>
      <c r="K6" s="108"/>
    </row>
    <row r="7" spans="1:11" ht="14.25" customHeight="1" x14ac:dyDescent="0.2">
      <c r="A7" s="109" t="s">
        <v>64</v>
      </c>
      <c r="B7" s="31">
        <v>1</v>
      </c>
      <c r="C7" s="34">
        <v>200000</v>
      </c>
      <c r="D7" s="34">
        <f t="shared" si="0"/>
        <v>200000</v>
      </c>
      <c r="E7" s="32">
        <v>10</v>
      </c>
      <c r="F7" s="107"/>
      <c r="G7" s="107"/>
      <c r="H7" s="107"/>
      <c r="I7" s="107"/>
      <c r="J7" s="107"/>
      <c r="K7" s="108"/>
    </row>
    <row r="8" spans="1:11" x14ac:dyDescent="0.2">
      <c r="A8" s="95" t="s">
        <v>65</v>
      </c>
      <c r="B8" s="31">
        <v>1</v>
      </c>
      <c r="C8" s="34">
        <v>330000</v>
      </c>
      <c r="D8" s="34">
        <f t="shared" si="0"/>
        <v>330000</v>
      </c>
      <c r="E8" s="32">
        <v>10</v>
      </c>
      <c r="F8" s="107"/>
      <c r="G8" s="107"/>
      <c r="H8" s="107"/>
      <c r="I8" s="107"/>
      <c r="J8" s="107"/>
      <c r="K8" s="108"/>
    </row>
    <row r="9" spans="1:11" x14ac:dyDescent="0.2">
      <c r="A9" s="95" t="s">
        <v>66</v>
      </c>
      <c r="B9" s="31">
        <v>1</v>
      </c>
      <c r="C9" s="34">
        <v>200000</v>
      </c>
      <c r="D9" s="34">
        <f t="shared" si="0"/>
        <v>200000</v>
      </c>
      <c r="E9" s="32">
        <v>10</v>
      </c>
      <c r="F9" s="107"/>
      <c r="G9" s="107"/>
      <c r="H9" s="107"/>
      <c r="I9" s="107"/>
      <c r="J9" s="107"/>
      <c r="K9" s="108"/>
    </row>
    <row r="10" spans="1:11" x14ac:dyDescent="0.2">
      <c r="A10" s="95" t="s">
        <v>67</v>
      </c>
      <c r="B10" s="31">
        <v>1</v>
      </c>
      <c r="C10" s="34">
        <v>30000</v>
      </c>
      <c r="D10" s="34">
        <f t="shared" si="0"/>
        <v>30000</v>
      </c>
      <c r="E10" s="32">
        <v>10</v>
      </c>
      <c r="F10" s="107"/>
      <c r="G10" s="107"/>
      <c r="H10" s="107"/>
      <c r="I10" s="107"/>
      <c r="J10" s="107"/>
      <c r="K10" s="108"/>
    </row>
    <row r="11" spans="1:11" x14ac:dyDescent="0.2">
      <c r="A11" s="95" t="s">
        <v>68</v>
      </c>
      <c r="B11" s="31">
        <v>1</v>
      </c>
      <c r="C11" s="34">
        <v>160000</v>
      </c>
      <c r="D11" s="34">
        <f t="shared" si="0"/>
        <v>160000</v>
      </c>
      <c r="E11" s="32">
        <v>5</v>
      </c>
      <c r="F11" s="34"/>
      <c r="G11" s="34"/>
      <c r="H11" s="34"/>
      <c r="I11" s="34"/>
      <c r="J11" s="34"/>
      <c r="K11" s="34"/>
    </row>
    <row r="12" spans="1:11" x14ac:dyDescent="0.2">
      <c r="A12" s="95" t="s">
        <v>69</v>
      </c>
      <c r="B12" s="31">
        <v>1</v>
      </c>
      <c r="C12" s="34">
        <v>30000</v>
      </c>
      <c r="D12" s="34">
        <f t="shared" si="0"/>
        <v>30000</v>
      </c>
      <c r="E12" s="32">
        <v>10</v>
      </c>
      <c r="F12" s="107"/>
      <c r="G12" s="107"/>
      <c r="H12" s="107"/>
      <c r="I12" s="107"/>
      <c r="J12" s="107"/>
      <c r="K12" s="108"/>
    </row>
    <row r="13" spans="1:11" x14ac:dyDescent="0.2">
      <c r="A13" s="95" t="s">
        <v>70</v>
      </c>
      <c r="B13" s="31">
        <v>4</v>
      </c>
      <c r="C13" s="34">
        <v>12000</v>
      </c>
      <c r="D13" s="34">
        <f t="shared" si="0"/>
        <v>48000</v>
      </c>
      <c r="E13" s="32">
        <v>10</v>
      </c>
      <c r="F13" s="107"/>
      <c r="G13" s="107"/>
      <c r="H13" s="107"/>
      <c r="I13" s="107"/>
      <c r="J13" s="107"/>
      <c r="K13" s="108"/>
    </row>
    <row r="14" spans="1:11" x14ac:dyDescent="0.2">
      <c r="A14" s="95" t="s">
        <v>71</v>
      </c>
      <c r="B14" s="31">
        <v>3</v>
      </c>
      <c r="C14" s="34">
        <v>133334</v>
      </c>
      <c r="D14" s="34">
        <f t="shared" si="0"/>
        <v>400002</v>
      </c>
      <c r="E14" s="32">
        <v>10</v>
      </c>
      <c r="F14" s="107"/>
      <c r="G14" s="107"/>
      <c r="H14" s="107"/>
      <c r="I14" s="107"/>
      <c r="J14" s="107"/>
      <c r="K14" s="108"/>
    </row>
    <row r="15" spans="1:11" x14ac:dyDescent="0.2">
      <c r="A15" s="95" t="s">
        <v>72</v>
      </c>
      <c r="B15" s="31">
        <v>1</v>
      </c>
      <c r="C15" s="34">
        <v>200000</v>
      </c>
      <c r="D15" s="34">
        <f t="shared" si="0"/>
        <v>200000</v>
      </c>
      <c r="E15" s="32">
        <v>5</v>
      </c>
      <c r="F15" s="107"/>
      <c r="G15" s="107"/>
      <c r="H15" s="107"/>
      <c r="I15" s="107"/>
      <c r="J15" s="107"/>
      <c r="K15" s="34"/>
    </row>
    <row r="16" spans="1:11" x14ac:dyDescent="0.2">
      <c r="A16" s="95" t="s">
        <v>73</v>
      </c>
      <c r="B16" s="31">
        <v>1</v>
      </c>
      <c r="C16" s="34">
        <v>200000</v>
      </c>
      <c r="D16" s="34">
        <f t="shared" si="0"/>
        <v>200000</v>
      </c>
      <c r="E16" s="32">
        <v>10</v>
      </c>
      <c r="F16" s="107"/>
      <c r="G16" s="107"/>
      <c r="H16" s="107"/>
      <c r="I16" s="107"/>
      <c r="J16" s="107"/>
      <c r="K16" s="108"/>
    </row>
    <row r="17" spans="1:11" x14ac:dyDescent="0.2">
      <c r="A17" s="95" t="s">
        <v>74</v>
      </c>
      <c r="B17" s="31">
        <v>8</v>
      </c>
      <c r="C17" s="34">
        <v>13000</v>
      </c>
      <c r="D17" s="34">
        <f t="shared" si="0"/>
        <v>104000</v>
      </c>
      <c r="E17" s="32">
        <v>10</v>
      </c>
      <c r="F17" s="107"/>
      <c r="G17" s="107"/>
      <c r="H17" s="107"/>
      <c r="I17" s="107"/>
      <c r="J17" s="107"/>
      <c r="K17" s="108"/>
    </row>
    <row r="18" spans="1:11" x14ac:dyDescent="0.2">
      <c r="A18" s="95" t="s">
        <v>75</v>
      </c>
      <c r="B18" s="31">
        <v>1</v>
      </c>
      <c r="C18" s="34">
        <v>50000</v>
      </c>
      <c r="D18" s="34">
        <f t="shared" si="0"/>
        <v>50000</v>
      </c>
      <c r="E18" s="32">
        <v>10</v>
      </c>
      <c r="F18" s="107"/>
      <c r="G18" s="107"/>
      <c r="H18" s="107"/>
      <c r="I18" s="107"/>
      <c r="J18" s="107"/>
      <c r="K18" s="108"/>
    </row>
    <row r="19" spans="1:11" x14ac:dyDescent="0.2">
      <c r="A19" s="95" t="s">
        <v>76</v>
      </c>
      <c r="B19" s="31">
        <v>1</v>
      </c>
      <c r="C19" s="34">
        <v>300000</v>
      </c>
      <c r="D19" s="34">
        <f t="shared" si="0"/>
        <v>300000</v>
      </c>
      <c r="E19" s="32">
        <v>10</v>
      </c>
      <c r="F19" s="107"/>
      <c r="G19" s="107"/>
      <c r="H19" s="107"/>
      <c r="I19" s="107"/>
      <c r="J19" s="107"/>
      <c r="K19" s="108"/>
    </row>
    <row r="20" spans="1:11" x14ac:dyDescent="0.2">
      <c r="A20" s="95" t="s">
        <v>77</v>
      </c>
      <c r="B20" s="31">
        <v>1</v>
      </c>
      <c r="C20" s="34">
        <v>140000</v>
      </c>
      <c r="D20" s="34">
        <f t="shared" si="0"/>
        <v>140000</v>
      </c>
      <c r="E20" s="32">
        <v>10</v>
      </c>
      <c r="F20" s="107"/>
      <c r="G20" s="107"/>
      <c r="H20" s="107"/>
      <c r="I20" s="107"/>
      <c r="J20" s="107"/>
      <c r="K20" s="108"/>
    </row>
    <row r="21" spans="1:11" x14ac:dyDescent="0.2">
      <c r="A21" s="95" t="s">
        <v>78</v>
      </c>
      <c r="B21" s="31">
        <v>1</v>
      </c>
      <c r="C21" s="34">
        <v>300000</v>
      </c>
      <c r="D21" s="34">
        <f t="shared" si="0"/>
        <v>300000</v>
      </c>
      <c r="E21" s="32">
        <v>10</v>
      </c>
      <c r="F21" s="107"/>
      <c r="G21" s="107"/>
      <c r="H21" s="107"/>
      <c r="I21" s="107"/>
      <c r="J21" s="107"/>
      <c r="K21" s="108"/>
    </row>
    <row r="22" spans="1:11" x14ac:dyDescent="0.2">
      <c r="A22" s="95" t="s">
        <v>79</v>
      </c>
      <c r="B22" s="31">
        <v>1</v>
      </c>
      <c r="C22" s="34">
        <v>350000</v>
      </c>
      <c r="D22" s="34">
        <f t="shared" si="0"/>
        <v>350000</v>
      </c>
      <c r="E22" s="32">
        <v>10</v>
      </c>
      <c r="F22" s="107"/>
      <c r="G22" s="107"/>
      <c r="H22" s="107"/>
      <c r="I22" s="107"/>
      <c r="J22" s="107"/>
      <c r="K22" s="108"/>
    </row>
    <row r="23" spans="1:11" x14ac:dyDescent="0.2">
      <c r="A23" s="95" t="s">
        <v>80</v>
      </c>
      <c r="B23" s="31">
        <v>1</v>
      </c>
      <c r="C23" s="34">
        <v>27000</v>
      </c>
      <c r="D23" s="34">
        <f t="shared" si="0"/>
        <v>27000</v>
      </c>
      <c r="E23" s="32">
        <v>5</v>
      </c>
      <c r="F23" s="107"/>
      <c r="G23" s="107"/>
      <c r="H23" s="107"/>
      <c r="I23" s="107"/>
      <c r="J23" s="107"/>
      <c r="K23" s="34"/>
    </row>
    <row r="24" spans="1:11" x14ac:dyDescent="0.2">
      <c r="A24" s="95" t="s">
        <v>81</v>
      </c>
      <c r="B24" s="31">
        <v>1</v>
      </c>
      <c r="C24" s="34">
        <v>120000</v>
      </c>
      <c r="D24" s="34">
        <f t="shared" si="0"/>
        <v>120000</v>
      </c>
      <c r="E24" s="32">
        <v>10</v>
      </c>
      <c r="F24" s="107"/>
      <c r="G24" s="107"/>
      <c r="H24" s="107"/>
      <c r="I24" s="107"/>
      <c r="J24" s="107"/>
      <c r="K24" s="108"/>
    </row>
    <row r="25" spans="1:11" ht="25.5" x14ac:dyDescent="0.2">
      <c r="A25" s="112" t="s">
        <v>446</v>
      </c>
      <c r="B25" s="113"/>
      <c r="C25" s="113"/>
      <c r="D25" s="46">
        <f>SUM(D3:D24)</f>
        <v>5773122</v>
      </c>
      <c r="E25" s="113"/>
      <c r="F25" s="114">
        <f t="shared" ref="F25:K25" si="1">SUM(F3:F24)</f>
        <v>0</v>
      </c>
      <c r="G25" s="114">
        <f t="shared" si="1"/>
        <v>0</v>
      </c>
      <c r="H25" s="114">
        <f t="shared" si="1"/>
        <v>0</v>
      </c>
      <c r="I25" s="114">
        <f t="shared" si="1"/>
        <v>0</v>
      </c>
      <c r="J25" s="114">
        <f t="shared" si="1"/>
        <v>0</v>
      </c>
      <c r="K25" s="114">
        <f t="shared" si="1"/>
        <v>0</v>
      </c>
    </row>
    <row r="26" spans="1:11" ht="26.25" customHeight="1" x14ac:dyDescent="0.2">
      <c r="A26" s="115" t="s">
        <v>188</v>
      </c>
      <c r="B26" s="35"/>
      <c r="C26" s="35"/>
      <c r="D26" s="35"/>
      <c r="E26" s="35"/>
      <c r="F26" s="35"/>
      <c r="G26" s="35"/>
      <c r="H26" s="35"/>
      <c r="I26" s="35"/>
      <c r="J26" s="35"/>
      <c r="K26" s="35"/>
    </row>
    <row r="27" spans="1:11" x14ac:dyDescent="0.2">
      <c r="A27" s="95" t="s">
        <v>83</v>
      </c>
      <c r="B27" s="31">
        <v>2</v>
      </c>
      <c r="C27" s="34">
        <v>145000</v>
      </c>
      <c r="D27" s="34">
        <f>B27*C27</f>
        <v>290000</v>
      </c>
      <c r="E27" s="32">
        <v>10</v>
      </c>
      <c r="F27" s="107"/>
      <c r="G27" s="107"/>
      <c r="H27" s="107"/>
      <c r="I27" s="107"/>
      <c r="J27" s="107"/>
      <c r="K27" s="108"/>
    </row>
    <row r="28" spans="1:11" x14ac:dyDescent="0.2">
      <c r="A28" s="95" t="s">
        <v>84</v>
      </c>
      <c r="B28" s="31">
        <v>8</v>
      </c>
      <c r="C28" s="34">
        <v>12000</v>
      </c>
      <c r="D28" s="34">
        <f t="shared" ref="D28:D44" si="2">B28*C28</f>
        <v>96000</v>
      </c>
      <c r="E28" s="32">
        <v>10</v>
      </c>
      <c r="F28" s="107"/>
      <c r="G28" s="107"/>
      <c r="H28" s="107"/>
      <c r="I28" s="107"/>
      <c r="J28" s="107"/>
      <c r="K28" s="108"/>
    </row>
    <row r="29" spans="1:11" x14ac:dyDescent="0.2">
      <c r="A29" s="95" t="s">
        <v>85</v>
      </c>
      <c r="B29" s="31">
        <v>3</v>
      </c>
      <c r="C29" s="34">
        <v>35000</v>
      </c>
      <c r="D29" s="34">
        <f t="shared" si="2"/>
        <v>105000</v>
      </c>
      <c r="E29" s="32">
        <v>10</v>
      </c>
      <c r="F29" s="107"/>
      <c r="G29" s="107"/>
      <c r="H29" s="107"/>
      <c r="I29" s="107"/>
      <c r="J29" s="107"/>
      <c r="K29" s="108"/>
    </row>
    <row r="30" spans="1:11" x14ac:dyDescent="0.2">
      <c r="A30" s="95" t="s">
        <v>86</v>
      </c>
      <c r="B30" s="31">
        <v>1</v>
      </c>
      <c r="C30" s="34">
        <v>1500000</v>
      </c>
      <c r="D30" s="34">
        <f t="shared" si="2"/>
        <v>1500000</v>
      </c>
      <c r="E30" s="32">
        <v>5</v>
      </c>
      <c r="F30" s="107"/>
      <c r="G30" s="107"/>
      <c r="H30" s="107"/>
      <c r="I30" s="107"/>
      <c r="J30" s="107"/>
      <c r="K30" s="34"/>
    </row>
    <row r="31" spans="1:11" x14ac:dyDescent="0.2">
      <c r="A31" s="95" t="s">
        <v>87</v>
      </c>
      <c r="B31" s="31">
        <v>1</v>
      </c>
      <c r="C31" s="34">
        <v>350000</v>
      </c>
      <c r="D31" s="34">
        <f t="shared" si="2"/>
        <v>350000</v>
      </c>
      <c r="E31" s="32">
        <v>5</v>
      </c>
      <c r="F31" s="107"/>
      <c r="G31" s="107"/>
      <c r="H31" s="107"/>
      <c r="I31" s="107"/>
      <c r="J31" s="107"/>
      <c r="K31" s="34"/>
    </row>
    <row r="32" spans="1:11" x14ac:dyDescent="0.2">
      <c r="A32" s="109" t="s">
        <v>88</v>
      </c>
      <c r="B32" s="31">
        <v>1</v>
      </c>
      <c r="C32" s="34">
        <v>700000</v>
      </c>
      <c r="D32" s="34">
        <f t="shared" si="2"/>
        <v>700000</v>
      </c>
      <c r="E32" s="32">
        <v>5</v>
      </c>
      <c r="F32" s="107"/>
      <c r="G32" s="107"/>
      <c r="H32" s="107"/>
      <c r="I32" s="107"/>
      <c r="J32" s="107"/>
      <c r="K32" s="34"/>
    </row>
    <row r="33" spans="1:11" x14ac:dyDescent="0.2">
      <c r="A33" s="95" t="s">
        <v>89</v>
      </c>
      <c r="B33" s="31">
        <v>1</v>
      </c>
      <c r="C33" s="34">
        <v>35000</v>
      </c>
      <c r="D33" s="34">
        <f t="shared" si="2"/>
        <v>35000</v>
      </c>
      <c r="E33" s="32">
        <v>5</v>
      </c>
      <c r="F33" s="107"/>
      <c r="G33" s="107"/>
      <c r="H33" s="107"/>
      <c r="I33" s="107"/>
      <c r="J33" s="107"/>
      <c r="K33" s="34"/>
    </row>
    <row r="34" spans="1:11" x14ac:dyDescent="0.2">
      <c r="A34" s="95" t="s">
        <v>90</v>
      </c>
      <c r="B34" s="31">
        <v>1</v>
      </c>
      <c r="C34" s="34">
        <v>1100000</v>
      </c>
      <c r="D34" s="34">
        <f t="shared" si="2"/>
        <v>1100000</v>
      </c>
      <c r="E34" s="32">
        <v>5</v>
      </c>
      <c r="F34" s="107"/>
      <c r="G34" s="107"/>
      <c r="H34" s="107"/>
      <c r="I34" s="107"/>
      <c r="J34" s="107"/>
      <c r="K34" s="34"/>
    </row>
    <row r="35" spans="1:11" x14ac:dyDescent="0.2">
      <c r="A35" s="95" t="s">
        <v>91</v>
      </c>
      <c r="B35" s="31">
        <v>1</v>
      </c>
      <c r="C35" s="34">
        <v>60000</v>
      </c>
      <c r="D35" s="34">
        <f t="shared" si="2"/>
        <v>60000</v>
      </c>
      <c r="E35" s="32">
        <v>5</v>
      </c>
      <c r="F35" s="107"/>
      <c r="G35" s="107"/>
      <c r="H35" s="107"/>
      <c r="I35" s="107"/>
      <c r="J35" s="107"/>
      <c r="K35" s="34"/>
    </row>
    <row r="36" spans="1:11" x14ac:dyDescent="0.2">
      <c r="A36" s="95" t="s">
        <v>447</v>
      </c>
      <c r="B36" s="31">
        <v>1</v>
      </c>
      <c r="C36" s="34">
        <v>395000</v>
      </c>
      <c r="D36" s="34">
        <f t="shared" si="2"/>
        <v>395000</v>
      </c>
      <c r="E36" s="32">
        <v>10</v>
      </c>
      <c r="F36" s="107"/>
      <c r="G36" s="107"/>
      <c r="H36" s="107"/>
      <c r="I36" s="107"/>
      <c r="J36" s="107"/>
      <c r="K36" s="108"/>
    </row>
    <row r="37" spans="1:11" x14ac:dyDescent="0.2">
      <c r="A37" s="95" t="s">
        <v>92</v>
      </c>
      <c r="B37" s="31">
        <v>1</v>
      </c>
      <c r="C37" s="34">
        <v>26000</v>
      </c>
      <c r="D37" s="34">
        <f t="shared" si="2"/>
        <v>26000</v>
      </c>
      <c r="E37" s="32">
        <v>5</v>
      </c>
      <c r="F37" s="107"/>
      <c r="G37" s="107"/>
      <c r="H37" s="107"/>
      <c r="I37" s="107"/>
      <c r="J37" s="107"/>
      <c r="K37" s="34"/>
    </row>
    <row r="38" spans="1:11" x14ac:dyDescent="0.2">
      <c r="A38" s="95" t="s">
        <v>93</v>
      </c>
      <c r="B38" s="31">
        <v>1</v>
      </c>
      <c r="C38" s="34">
        <v>25500</v>
      </c>
      <c r="D38" s="34">
        <f t="shared" si="2"/>
        <v>25500</v>
      </c>
      <c r="E38" s="32">
        <v>5</v>
      </c>
      <c r="F38" s="107"/>
      <c r="G38" s="107"/>
      <c r="H38" s="107"/>
      <c r="I38" s="107"/>
      <c r="J38" s="107"/>
      <c r="K38" s="34"/>
    </row>
    <row r="39" spans="1:11" x14ac:dyDescent="0.2">
      <c r="A39" s="95" t="s">
        <v>94</v>
      </c>
      <c r="B39" s="31">
        <v>1</v>
      </c>
      <c r="C39" s="34">
        <v>197000</v>
      </c>
      <c r="D39" s="34">
        <f t="shared" si="2"/>
        <v>197000</v>
      </c>
      <c r="E39" s="32">
        <v>10</v>
      </c>
      <c r="F39" s="107"/>
      <c r="G39" s="107"/>
      <c r="H39" s="107"/>
      <c r="I39" s="107"/>
      <c r="J39" s="107"/>
      <c r="K39" s="108"/>
    </row>
    <row r="40" spans="1:11" x14ac:dyDescent="0.2">
      <c r="A40" s="95" t="s">
        <v>95</v>
      </c>
      <c r="B40" s="31">
        <v>1</v>
      </c>
      <c r="C40" s="34">
        <v>90000</v>
      </c>
      <c r="D40" s="34">
        <f t="shared" si="2"/>
        <v>90000</v>
      </c>
      <c r="E40" s="32">
        <v>10</v>
      </c>
      <c r="F40" s="107"/>
      <c r="G40" s="107"/>
      <c r="H40" s="107"/>
      <c r="I40" s="107"/>
      <c r="J40" s="107"/>
      <c r="K40" s="108"/>
    </row>
    <row r="41" spans="1:11" x14ac:dyDescent="0.2">
      <c r="A41" s="95" t="s">
        <v>448</v>
      </c>
      <c r="B41" s="31">
        <v>4</v>
      </c>
      <c r="C41" s="34">
        <v>12000</v>
      </c>
      <c r="D41" s="34">
        <f t="shared" si="2"/>
        <v>48000</v>
      </c>
      <c r="E41" s="32">
        <v>5</v>
      </c>
      <c r="F41" s="107"/>
      <c r="G41" s="107"/>
      <c r="H41" s="107"/>
      <c r="I41" s="107"/>
      <c r="J41" s="107"/>
      <c r="K41" s="34"/>
    </row>
    <row r="42" spans="1:11" x14ac:dyDescent="0.2">
      <c r="A42" s="95" t="s">
        <v>96</v>
      </c>
      <c r="B42" s="31">
        <v>2</v>
      </c>
      <c r="C42" s="34">
        <v>15000</v>
      </c>
      <c r="D42" s="34">
        <f t="shared" si="2"/>
        <v>30000</v>
      </c>
      <c r="E42" s="32">
        <v>5</v>
      </c>
      <c r="F42" s="107"/>
      <c r="G42" s="107"/>
      <c r="H42" s="107"/>
      <c r="I42" s="107"/>
      <c r="J42" s="107"/>
      <c r="K42" s="34"/>
    </row>
    <row r="43" spans="1:11" x14ac:dyDescent="0.2">
      <c r="A43" s="95" t="s">
        <v>97</v>
      </c>
      <c r="B43" s="31">
        <v>2</v>
      </c>
      <c r="C43" s="34">
        <v>3000</v>
      </c>
      <c r="D43" s="34">
        <f t="shared" si="2"/>
        <v>6000</v>
      </c>
      <c r="E43" s="32">
        <v>5</v>
      </c>
      <c r="F43" s="107"/>
      <c r="G43" s="107"/>
      <c r="H43" s="107"/>
      <c r="I43" s="107"/>
      <c r="J43" s="107"/>
      <c r="K43" s="34"/>
    </row>
    <row r="44" spans="1:11" x14ac:dyDescent="0.2">
      <c r="A44" s="95" t="s">
        <v>98</v>
      </c>
      <c r="B44" s="31">
        <v>1</v>
      </c>
      <c r="C44" s="34">
        <v>50000</v>
      </c>
      <c r="D44" s="34">
        <f t="shared" si="2"/>
        <v>50000</v>
      </c>
      <c r="E44" s="32">
        <v>10</v>
      </c>
      <c r="F44" s="107"/>
      <c r="G44" s="107"/>
      <c r="H44" s="107"/>
      <c r="I44" s="107"/>
      <c r="J44" s="107"/>
      <c r="K44" s="108"/>
    </row>
    <row r="45" spans="1:11" ht="25.5" x14ac:dyDescent="0.2">
      <c r="A45" s="112" t="s">
        <v>449</v>
      </c>
      <c r="B45" s="116"/>
      <c r="C45" s="117"/>
      <c r="D45" s="117">
        <f>SUM(D27:D44)</f>
        <v>5103500</v>
      </c>
      <c r="E45" s="117"/>
      <c r="F45" s="117">
        <f t="shared" ref="F45:K45" si="3">SUM(F27:F44)</f>
        <v>0</v>
      </c>
      <c r="G45" s="117">
        <f t="shared" si="3"/>
        <v>0</v>
      </c>
      <c r="H45" s="117">
        <f t="shared" si="3"/>
        <v>0</v>
      </c>
      <c r="I45" s="117">
        <f t="shared" si="3"/>
        <v>0</v>
      </c>
      <c r="J45" s="117">
        <f t="shared" si="3"/>
        <v>0</v>
      </c>
      <c r="K45" s="117">
        <f t="shared" si="3"/>
        <v>0</v>
      </c>
    </row>
    <row r="46" spans="1:11" x14ac:dyDescent="0.2">
      <c r="A46" s="118" t="s">
        <v>189</v>
      </c>
      <c r="B46" s="113"/>
      <c r="C46" s="113"/>
      <c r="D46" s="117">
        <f>D25+D45</f>
        <v>10876622</v>
      </c>
      <c r="E46" s="119"/>
      <c r="F46" s="117">
        <f t="shared" ref="F46:K46" si="4">F45+F25</f>
        <v>0</v>
      </c>
      <c r="G46" s="117">
        <f t="shared" si="4"/>
        <v>0</v>
      </c>
      <c r="H46" s="117">
        <f t="shared" si="4"/>
        <v>0</v>
      </c>
      <c r="I46" s="117">
        <f t="shared" si="4"/>
        <v>0</v>
      </c>
      <c r="J46" s="117">
        <f t="shared" si="4"/>
        <v>0</v>
      </c>
      <c r="K46" s="117">
        <f t="shared" si="4"/>
        <v>0</v>
      </c>
    </row>
    <row r="50" spans="1:10" ht="36" customHeight="1" x14ac:dyDescent="0.25">
      <c r="A50" s="546" t="s">
        <v>36</v>
      </c>
      <c r="B50" s="546"/>
      <c r="D50" s="547" t="s">
        <v>651</v>
      </c>
      <c r="E50" s="547"/>
      <c r="F50" s="547"/>
      <c r="G50" s="547"/>
      <c r="H50" s="547"/>
      <c r="I50" s="547"/>
      <c r="J50" s="547"/>
    </row>
    <row r="51" spans="1:10" ht="25.5" x14ac:dyDescent="0.2">
      <c r="A51" s="7" t="s">
        <v>37</v>
      </c>
      <c r="B51" s="7" t="s">
        <v>38</v>
      </c>
      <c r="D51" s="4" t="s">
        <v>652</v>
      </c>
      <c r="E51" s="4" t="s">
        <v>257</v>
      </c>
      <c r="F51" s="4" t="s">
        <v>0</v>
      </c>
      <c r="G51" s="4" t="s">
        <v>1</v>
      </c>
      <c r="H51" s="4" t="s">
        <v>2</v>
      </c>
      <c r="I51" s="4" t="s">
        <v>3</v>
      </c>
      <c r="J51" s="4" t="s">
        <v>4</v>
      </c>
    </row>
    <row r="52" spans="1:10" x14ac:dyDescent="0.2">
      <c r="A52" s="9" t="s">
        <v>39</v>
      </c>
      <c r="B52" s="10"/>
      <c r="D52" s="4" t="s">
        <v>653</v>
      </c>
      <c r="E52" s="467">
        <v>0.4</v>
      </c>
      <c r="F52" s="4"/>
      <c r="G52" s="4"/>
      <c r="H52" s="4"/>
      <c r="I52" s="4"/>
      <c r="J52" s="4"/>
    </row>
    <row r="53" spans="1:10" x14ac:dyDescent="0.2">
      <c r="A53" s="11" t="s">
        <v>40</v>
      </c>
      <c r="B53" s="12">
        <v>2500000</v>
      </c>
      <c r="D53" s="4" t="s">
        <v>654</v>
      </c>
      <c r="E53" s="467">
        <v>0.3</v>
      </c>
      <c r="F53" s="4"/>
      <c r="G53" s="4"/>
      <c r="H53" s="4"/>
      <c r="I53" s="4"/>
      <c r="J53" s="4"/>
    </row>
    <row r="54" spans="1:10" x14ac:dyDescent="0.2">
      <c r="A54" s="11" t="s">
        <v>41</v>
      </c>
      <c r="B54" s="12">
        <v>200000</v>
      </c>
      <c r="D54" s="4" t="s">
        <v>301</v>
      </c>
      <c r="E54" s="467">
        <v>0.3</v>
      </c>
      <c r="F54" s="4"/>
      <c r="G54" s="4"/>
      <c r="H54" s="4"/>
      <c r="I54" s="4"/>
      <c r="J54" s="4"/>
    </row>
    <row r="55" spans="1:10" x14ac:dyDescent="0.2">
      <c r="A55" s="11" t="s">
        <v>42</v>
      </c>
      <c r="B55" s="12">
        <v>500000</v>
      </c>
    </row>
    <row r="56" spans="1:10" x14ac:dyDescent="0.2">
      <c r="A56" s="11" t="s">
        <v>43</v>
      </c>
      <c r="B56" s="12">
        <v>300000</v>
      </c>
    </row>
    <row r="57" spans="1:10" x14ac:dyDescent="0.2">
      <c r="A57" s="11" t="s">
        <v>44</v>
      </c>
      <c r="B57" s="12">
        <v>300000</v>
      </c>
    </row>
    <row r="58" spans="1:10" x14ac:dyDescent="0.2">
      <c r="A58" s="9" t="s">
        <v>45</v>
      </c>
      <c r="B58" s="13">
        <f>SUM(B53:B57)</f>
        <v>3800000</v>
      </c>
    </row>
    <row r="59" spans="1:10" x14ac:dyDescent="0.2">
      <c r="A59" s="9" t="s">
        <v>46</v>
      </c>
      <c r="B59" s="12"/>
    </row>
    <row r="60" spans="1:10" x14ac:dyDescent="0.2">
      <c r="A60" s="11" t="s">
        <v>47</v>
      </c>
      <c r="B60" s="12">
        <v>60000</v>
      </c>
    </row>
    <row r="61" spans="1:10" ht="25.5" x14ac:dyDescent="0.2">
      <c r="A61" s="11" t="s">
        <v>48</v>
      </c>
      <c r="B61" s="12">
        <v>2600000</v>
      </c>
    </row>
    <row r="62" spans="1:10" x14ac:dyDescent="0.2">
      <c r="A62" s="11" t="s">
        <v>49</v>
      </c>
      <c r="B62" s="12">
        <v>20000</v>
      </c>
    </row>
    <row r="63" spans="1:10" x14ac:dyDescent="0.2">
      <c r="A63" s="11" t="s">
        <v>50</v>
      </c>
      <c r="B63" s="12">
        <v>700000</v>
      </c>
    </row>
    <row r="64" spans="1:10" x14ac:dyDescent="0.2">
      <c r="A64" s="11" t="s">
        <v>51</v>
      </c>
      <c r="B64" s="12">
        <v>80000</v>
      </c>
    </row>
    <row r="65" spans="1:2" x14ac:dyDescent="0.2">
      <c r="A65" s="11" t="s">
        <v>52</v>
      </c>
      <c r="B65" s="12">
        <v>200000</v>
      </c>
    </row>
    <row r="66" spans="1:2" x14ac:dyDescent="0.2">
      <c r="A66" s="9" t="s">
        <v>53</v>
      </c>
      <c r="B66" s="13">
        <f>SUM(B60:B65)</f>
        <v>3660000</v>
      </c>
    </row>
    <row r="67" spans="1:2" x14ac:dyDescent="0.2">
      <c r="A67" s="9" t="s">
        <v>54</v>
      </c>
      <c r="B67" s="12"/>
    </row>
    <row r="68" spans="1:2" x14ac:dyDescent="0.2">
      <c r="A68" s="11" t="s">
        <v>55</v>
      </c>
      <c r="B68" s="12">
        <v>115000</v>
      </c>
    </row>
    <row r="69" spans="1:2" x14ac:dyDescent="0.2">
      <c r="A69" s="11" t="s">
        <v>56</v>
      </c>
      <c r="B69" s="12">
        <v>110000</v>
      </c>
    </row>
    <row r="70" spans="1:2" x14ac:dyDescent="0.2">
      <c r="A70" s="11" t="s">
        <v>57</v>
      </c>
      <c r="B70" s="12">
        <v>17400</v>
      </c>
    </row>
    <row r="71" spans="1:2" x14ac:dyDescent="0.2">
      <c r="A71" s="11" t="s">
        <v>58</v>
      </c>
      <c r="B71" s="12">
        <v>1600000</v>
      </c>
    </row>
    <row r="72" spans="1:2" x14ac:dyDescent="0.2">
      <c r="A72" s="11" t="s">
        <v>59</v>
      </c>
      <c r="B72" s="12">
        <v>120000</v>
      </c>
    </row>
    <row r="73" spans="1:2" x14ac:dyDescent="0.2">
      <c r="A73" s="9" t="s">
        <v>60</v>
      </c>
      <c r="B73" s="14">
        <f>SUM(B68:B72)</f>
        <v>1962400</v>
      </c>
    </row>
    <row r="74" spans="1:2" x14ac:dyDescent="0.2">
      <c r="A74" s="9" t="s">
        <v>61</v>
      </c>
      <c r="B74" s="14">
        <f>B73+B66+B58+B52</f>
        <v>9422400</v>
      </c>
    </row>
    <row r="75" spans="1:2" x14ac:dyDescent="0.2">
      <c r="A75" s="495" t="s">
        <v>677</v>
      </c>
      <c r="B75" s="469">
        <f>Hoja1!F11</f>
        <v>5</v>
      </c>
    </row>
    <row r="76" spans="1:2" x14ac:dyDescent="0.2">
      <c r="A76" s="496" t="s">
        <v>655</v>
      </c>
      <c r="B76" s="469">
        <f>B74/5</f>
        <v>1884480</v>
      </c>
    </row>
  </sheetData>
  <mergeCells count="2">
    <mergeCell ref="A50:B50"/>
    <mergeCell ref="D50:J50"/>
  </mergeCells>
  <phoneticPr fontId="26" type="noConversion"/>
  <pageMargins left="0.43" right="0.75" top="0.46" bottom="1" header="0" footer="0"/>
  <pageSetup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62"/>
  <sheetViews>
    <sheetView workbookViewId="0">
      <selection activeCell="O4" sqref="O4"/>
    </sheetView>
  </sheetViews>
  <sheetFormatPr baseColWidth="10" defaultRowHeight="12.75" x14ac:dyDescent="0.2"/>
  <cols>
    <col min="1" max="1" width="21.7109375" customWidth="1"/>
    <col min="2" max="2" width="15.85546875" customWidth="1"/>
    <col min="3" max="3" width="13.85546875" bestFit="1" customWidth="1"/>
    <col min="4" max="4" width="15.7109375" customWidth="1"/>
    <col min="5" max="5" width="12.5703125" bestFit="1" customWidth="1"/>
    <col min="6" max="6" width="13.85546875" customWidth="1"/>
    <col min="7" max="7" width="16" customWidth="1"/>
    <col min="8" max="8" width="14.140625" customWidth="1"/>
    <col min="9" max="9" width="12.5703125" bestFit="1" customWidth="1"/>
    <col min="10" max="10" width="15.5703125" customWidth="1"/>
    <col min="11" max="11" width="10.85546875" customWidth="1"/>
    <col min="12" max="12" width="10.28515625" customWidth="1"/>
    <col min="13" max="13" width="16.42578125" customWidth="1"/>
    <col min="14" max="15" width="11.140625" customWidth="1"/>
    <col min="16" max="16" width="16.140625" customWidth="1"/>
  </cols>
  <sheetData>
    <row r="1" spans="1:16" ht="20.25" x14ac:dyDescent="0.3">
      <c r="A1" s="530" t="s">
        <v>453</v>
      </c>
      <c r="B1" s="530"/>
      <c r="C1" s="530"/>
      <c r="D1" s="530"/>
      <c r="E1" s="530"/>
      <c r="F1" s="530"/>
      <c r="G1" s="530"/>
      <c r="H1" s="530"/>
      <c r="I1" s="530"/>
      <c r="J1" s="530"/>
      <c r="K1" s="530"/>
      <c r="L1" s="530"/>
      <c r="M1" s="530"/>
      <c r="N1" s="530"/>
      <c r="O1" s="530"/>
      <c r="P1" s="530"/>
    </row>
    <row r="2" spans="1:16" ht="15" x14ac:dyDescent="0.2">
      <c r="A2" s="541" t="s">
        <v>450</v>
      </c>
      <c r="B2" s="522" t="s">
        <v>436</v>
      </c>
      <c r="C2" s="522"/>
      <c r="D2" s="522"/>
      <c r="E2" s="522" t="s">
        <v>437</v>
      </c>
      <c r="F2" s="522"/>
      <c r="G2" s="522"/>
      <c r="H2" s="522" t="s">
        <v>438</v>
      </c>
      <c r="I2" s="522"/>
      <c r="J2" s="522"/>
      <c r="K2" s="522" t="s">
        <v>439</v>
      </c>
      <c r="L2" s="522"/>
      <c r="M2" s="522"/>
      <c r="N2" s="522" t="s">
        <v>440</v>
      </c>
      <c r="O2" s="522"/>
      <c r="P2" s="522"/>
    </row>
    <row r="3" spans="1:16" ht="30" x14ac:dyDescent="0.2">
      <c r="A3" s="541"/>
      <c r="B3" s="111" t="s">
        <v>140</v>
      </c>
      <c r="C3" s="111" t="s">
        <v>451</v>
      </c>
      <c r="D3" s="111" t="s">
        <v>452</v>
      </c>
      <c r="E3" s="111" t="s">
        <v>140</v>
      </c>
      <c r="F3" s="111" t="s">
        <v>451</v>
      </c>
      <c r="G3" s="111" t="s">
        <v>452</v>
      </c>
      <c r="H3" s="111" t="s">
        <v>140</v>
      </c>
      <c r="I3" s="111" t="s">
        <v>451</v>
      </c>
      <c r="J3" s="111" t="s">
        <v>452</v>
      </c>
      <c r="K3" s="111" t="s">
        <v>140</v>
      </c>
      <c r="L3" s="111" t="s">
        <v>451</v>
      </c>
      <c r="M3" s="111" t="s">
        <v>452</v>
      </c>
      <c r="N3" s="111" t="s">
        <v>140</v>
      </c>
      <c r="O3" s="111" t="s">
        <v>451</v>
      </c>
      <c r="P3" s="111" t="s">
        <v>452</v>
      </c>
    </row>
    <row r="4" spans="1:16" s="191" customFormat="1" ht="15" x14ac:dyDescent="0.2">
      <c r="A4" s="174" t="s">
        <v>420</v>
      </c>
      <c r="B4" s="111"/>
      <c r="C4" s="111"/>
      <c r="D4" s="111"/>
      <c r="E4" s="111"/>
      <c r="F4" s="155">
        <f>Hoja1!C5</f>
        <v>0.1245</v>
      </c>
      <c r="G4" s="111"/>
      <c r="H4" s="111"/>
      <c r="I4" s="155">
        <f>Hoja1!D5</f>
        <v>0.1084</v>
      </c>
      <c r="J4" s="111"/>
      <c r="K4" s="111"/>
      <c r="L4" s="155">
        <f>Hoja1!E5</f>
        <v>7.6100000000000001E-2</v>
      </c>
      <c r="M4" s="111"/>
      <c r="N4" s="111"/>
      <c r="O4" s="176">
        <f>Hoja1!F5</f>
        <v>0.06</v>
      </c>
      <c r="P4" s="111"/>
    </row>
    <row r="5" spans="1:16" ht="18" customHeight="1" x14ac:dyDescent="0.2">
      <c r="A5" s="189" t="str">
        <f>Hoja1!B29</f>
        <v>Envase de 473 ml</v>
      </c>
      <c r="B5" s="192">
        <v>120000</v>
      </c>
      <c r="C5" s="192">
        <v>615</v>
      </c>
      <c r="D5" s="192"/>
      <c r="E5" s="192">
        <v>132048</v>
      </c>
      <c r="F5" s="192"/>
      <c r="G5" s="192"/>
      <c r="H5" s="192">
        <v>149097</v>
      </c>
      <c r="I5" s="192"/>
      <c r="J5" s="192"/>
      <c r="K5" s="192">
        <v>166666</v>
      </c>
      <c r="L5" s="192"/>
      <c r="M5" s="192"/>
      <c r="N5" s="192">
        <v>184762</v>
      </c>
      <c r="O5" s="192"/>
      <c r="P5" s="192"/>
    </row>
    <row r="6" spans="1:16" ht="18" customHeight="1" x14ac:dyDescent="0.2">
      <c r="A6" s="190" t="str">
        <f>Hoja1!B30</f>
        <v>Bolsa de 500 ml</v>
      </c>
      <c r="B6" s="192">
        <v>90000</v>
      </c>
      <c r="C6" s="192">
        <v>440</v>
      </c>
      <c r="D6" s="192"/>
      <c r="E6" s="192">
        <v>93688</v>
      </c>
      <c r="F6" s="192"/>
      <c r="G6" s="192"/>
      <c r="H6" s="192">
        <v>105785</v>
      </c>
      <c r="I6" s="192"/>
      <c r="J6" s="192"/>
      <c r="K6" s="192">
        <v>118249</v>
      </c>
      <c r="L6" s="192"/>
      <c r="M6" s="192"/>
      <c r="N6" s="192">
        <v>131088</v>
      </c>
      <c r="O6" s="192"/>
      <c r="P6" s="192"/>
    </row>
    <row r="7" spans="1:16" ht="18" customHeight="1" x14ac:dyDescent="0.2">
      <c r="A7" s="190" t="str">
        <f>Hoja1!B31</f>
        <v>Bolsa de 300 ml</v>
      </c>
      <c r="B7" s="192">
        <v>145000</v>
      </c>
      <c r="C7" s="192">
        <v>300</v>
      </c>
      <c r="D7" s="192"/>
      <c r="E7" s="192">
        <v>156146</v>
      </c>
      <c r="F7" s="192"/>
      <c r="G7" s="192"/>
      <c r="H7" s="192">
        <v>176308</v>
      </c>
      <c r="I7" s="192"/>
      <c r="J7" s="192"/>
      <c r="K7" s="192">
        <v>197082</v>
      </c>
      <c r="L7" s="192"/>
      <c r="M7" s="192"/>
      <c r="N7" s="192">
        <v>218480</v>
      </c>
      <c r="O7" s="192"/>
      <c r="P7" s="192"/>
    </row>
    <row r="8" spans="1:16" ht="18" customHeight="1" x14ac:dyDescent="0.2">
      <c r="A8" s="194" t="s">
        <v>190</v>
      </c>
      <c r="B8" s="194"/>
      <c r="C8" s="194"/>
      <c r="D8" s="195">
        <f>SUM(D5:D7)</f>
        <v>0</v>
      </c>
      <c r="E8" s="194"/>
      <c r="F8" s="194"/>
      <c r="G8" s="195">
        <f>SUM(G5:G7)</f>
        <v>0</v>
      </c>
      <c r="H8" s="194"/>
      <c r="I8" s="194"/>
      <c r="J8" s="195">
        <f>SUM(J5:J7)</f>
        <v>0</v>
      </c>
      <c r="K8" s="194"/>
      <c r="L8" s="194"/>
      <c r="M8" s="195">
        <f>SUM(M5:M7)</f>
        <v>0</v>
      </c>
      <c r="N8" s="194"/>
      <c r="O8" s="194"/>
      <c r="P8" s="195">
        <f>SUM(P5:P7)</f>
        <v>0</v>
      </c>
    </row>
    <row r="9" spans="1:16" ht="15" x14ac:dyDescent="0.2">
      <c r="A9" s="38"/>
      <c r="B9" s="193"/>
      <c r="C9" s="193"/>
      <c r="D9" s="193"/>
      <c r="E9" s="193"/>
      <c r="F9" s="193"/>
      <c r="G9" s="193"/>
      <c r="H9" s="193"/>
      <c r="I9" s="193"/>
      <c r="J9" s="193"/>
      <c r="K9" s="193"/>
      <c r="L9" s="193"/>
      <c r="M9" s="193"/>
      <c r="N9" s="193"/>
      <c r="O9" s="193"/>
      <c r="P9" s="193"/>
    </row>
    <row r="10" spans="1:16" ht="20.25" x14ac:dyDescent="0.3">
      <c r="A10" s="530" t="s">
        <v>191</v>
      </c>
      <c r="B10" s="530"/>
      <c r="C10" s="530"/>
      <c r="D10" s="530"/>
      <c r="E10" s="530"/>
      <c r="F10" s="530"/>
      <c r="G10" s="530"/>
      <c r="H10" s="530"/>
      <c r="I10" s="530"/>
      <c r="J10" s="530"/>
      <c r="K10" s="38"/>
      <c r="L10" s="43"/>
      <c r="M10" s="38"/>
      <c r="N10" s="38"/>
      <c r="O10" s="38"/>
      <c r="P10" s="38"/>
    </row>
    <row r="11" spans="1:16" ht="75" x14ac:dyDescent="0.2">
      <c r="A11" s="111" t="s">
        <v>455</v>
      </c>
      <c r="B11" s="111" t="s">
        <v>456</v>
      </c>
      <c r="C11" s="111" t="s">
        <v>457</v>
      </c>
      <c r="D11" s="200" t="s">
        <v>458</v>
      </c>
      <c r="E11" s="200" t="s">
        <v>192</v>
      </c>
      <c r="F11" s="200" t="s">
        <v>459</v>
      </c>
      <c r="G11" s="200" t="s">
        <v>193</v>
      </c>
      <c r="H11" s="200" t="s">
        <v>194</v>
      </c>
      <c r="I11" s="200" t="s">
        <v>460</v>
      </c>
      <c r="J11" s="200" t="s">
        <v>195</v>
      </c>
      <c r="K11" s="51"/>
      <c r="L11" s="51"/>
      <c r="M11" s="38"/>
      <c r="N11" s="38"/>
      <c r="O11" s="38"/>
      <c r="P11" s="38"/>
    </row>
    <row r="12" spans="1:16" ht="15" x14ac:dyDescent="0.2">
      <c r="A12" s="466"/>
      <c r="B12" s="466"/>
      <c r="C12" s="466"/>
      <c r="D12" s="498">
        <f>Hoja1!G7</f>
        <v>6.0000000000000001E-3</v>
      </c>
      <c r="E12" s="200"/>
      <c r="F12" s="157">
        <v>0.15</v>
      </c>
      <c r="G12" s="200"/>
      <c r="H12" s="157">
        <v>0.48</v>
      </c>
      <c r="I12" s="200"/>
      <c r="J12" s="200"/>
      <c r="K12" s="51"/>
      <c r="L12" s="51"/>
      <c r="M12" s="38"/>
      <c r="N12" s="38"/>
      <c r="O12" s="38"/>
      <c r="P12" s="38"/>
    </row>
    <row r="13" spans="1:16" ht="17.100000000000001" customHeight="1" x14ac:dyDescent="0.2">
      <c r="A13" s="196">
        <v>1</v>
      </c>
      <c r="B13" s="192"/>
      <c r="C13" s="205"/>
      <c r="D13" s="206"/>
      <c r="E13" s="206"/>
      <c r="F13" s="206"/>
      <c r="G13" s="206"/>
      <c r="H13" s="205"/>
      <c r="I13" s="206"/>
      <c r="J13" s="205"/>
      <c r="K13" s="38"/>
      <c r="L13" s="38"/>
      <c r="M13" s="38"/>
      <c r="N13" s="38"/>
      <c r="O13" s="38"/>
      <c r="P13" s="38"/>
    </row>
    <row r="14" spans="1:16" ht="17.100000000000001" customHeight="1" x14ac:dyDescent="0.2">
      <c r="A14" s="196">
        <v>2</v>
      </c>
      <c r="B14" s="192"/>
      <c r="C14" s="205"/>
      <c r="D14" s="206"/>
      <c r="E14" s="206"/>
      <c r="F14" s="206"/>
      <c r="G14" s="206"/>
      <c r="H14" s="205"/>
      <c r="I14" s="206"/>
      <c r="J14" s="205"/>
      <c r="K14" s="38"/>
      <c r="L14" s="38"/>
      <c r="M14" s="38"/>
      <c r="N14" s="38"/>
      <c r="O14" s="38"/>
      <c r="P14" s="38"/>
    </row>
    <row r="15" spans="1:16" ht="17.100000000000001" customHeight="1" x14ac:dyDescent="0.2">
      <c r="A15" s="196">
        <v>3</v>
      </c>
      <c r="B15" s="192"/>
      <c r="C15" s="205"/>
      <c r="D15" s="206"/>
      <c r="E15" s="206"/>
      <c r="F15" s="206"/>
      <c r="G15" s="206"/>
      <c r="H15" s="205"/>
      <c r="I15" s="206"/>
      <c r="J15" s="205"/>
      <c r="K15" s="38"/>
      <c r="L15" s="38"/>
      <c r="M15" s="38"/>
      <c r="N15" s="38"/>
      <c r="O15" s="38"/>
      <c r="P15" s="38"/>
    </row>
    <row r="16" spans="1:16" ht="17.100000000000001" customHeight="1" x14ac:dyDescent="0.2">
      <c r="A16" s="196">
        <v>4</v>
      </c>
      <c r="B16" s="192"/>
      <c r="C16" s="205"/>
      <c r="D16" s="206"/>
      <c r="E16" s="206"/>
      <c r="F16" s="206"/>
      <c r="G16" s="206"/>
      <c r="H16" s="205"/>
      <c r="I16" s="206"/>
      <c r="J16" s="205"/>
      <c r="K16" s="38"/>
      <c r="L16" s="38"/>
      <c r="M16" s="38"/>
      <c r="N16" s="38"/>
      <c r="O16" s="38"/>
      <c r="P16" s="38"/>
    </row>
    <row r="17" spans="1:17" ht="17.100000000000001" customHeight="1" x14ac:dyDescent="0.2">
      <c r="A17" s="197">
        <v>5</v>
      </c>
      <c r="B17" s="207"/>
      <c r="C17" s="208"/>
      <c r="D17" s="209"/>
      <c r="E17" s="209"/>
      <c r="F17" s="209"/>
      <c r="G17" s="209"/>
      <c r="H17" s="208"/>
      <c r="I17" s="209"/>
      <c r="J17" s="208"/>
      <c r="K17" s="38"/>
      <c r="L17" s="38"/>
      <c r="M17" s="38"/>
      <c r="N17" s="38"/>
      <c r="O17" s="38" t="s">
        <v>656</v>
      </c>
      <c r="P17" s="38"/>
    </row>
    <row r="18" spans="1:17" ht="15" x14ac:dyDescent="0.2">
      <c r="A18" s="38"/>
      <c r="B18" s="193"/>
      <c r="C18" s="193"/>
      <c r="D18" s="193"/>
      <c r="E18" s="193"/>
      <c r="F18" s="193"/>
      <c r="G18" s="193"/>
      <c r="H18" s="193"/>
      <c r="I18" s="193"/>
      <c r="J18" s="193"/>
      <c r="K18" s="38"/>
      <c r="L18" s="38"/>
      <c r="M18" s="38"/>
      <c r="N18" s="38"/>
      <c r="O18" s="38"/>
      <c r="P18" s="38"/>
    </row>
    <row r="23" spans="1:17" ht="15.95" customHeight="1" x14ac:dyDescent="0.2">
      <c r="Q23" s="3"/>
    </row>
    <row r="24" spans="1:17" ht="15.95" customHeight="1" x14ac:dyDescent="0.2">
      <c r="Q24" s="3"/>
    </row>
    <row r="25" spans="1:17" ht="15.95" customHeight="1" x14ac:dyDescent="0.2">
      <c r="Q25" s="3"/>
    </row>
    <row r="26" spans="1:17" ht="15.95" customHeight="1" x14ac:dyDescent="0.2">
      <c r="Q26" s="3"/>
    </row>
    <row r="27" spans="1:17" ht="15.95" customHeight="1" x14ac:dyDescent="0.2">
      <c r="Q27" s="3"/>
    </row>
    <row r="28" spans="1:17" ht="15.95" customHeight="1" x14ac:dyDescent="0.2">
      <c r="Q28" s="3"/>
    </row>
    <row r="29" spans="1:17" ht="15.95" customHeight="1" x14ac:dyDescent="0.2">
      <c r="Q29" s="3"/>
    </row>
    <row r="30" spans="1:17" ht="15.95" customHeight="1" x14ac:dyDescent="0.2">
      <c r="Q30" s="3"/>
    </row>
    <row r="31" spans="1:17" ht="15.95" customHeight="1" x14ac:dyDescent="0.2">
      <c r="Q31" s="3"/>
    </row>
    <row r="32" spans="1:17" ht="15.95" customHeight="1" x14ac:dyDescent="0.2">
      <c r="Q32" s="3"/>
    </row>
    <row r="33" spans="1:17" ht="30" customHeight="1" x14ac:dyDescent="0.2">
      <c r="Q33" s="3"/>
    </row>
    <row r="34" spans="1:17" ht="15.95" customHeight="1" x14ac:dyDescent="0.2">
      <c r="Q34" s="3"/>
    </row>
    <row r="35" spans="1:17" ht="15.95" customHeight="1" x14ac:dyDescent="0.2">
      <c r="Q35" s="3"/>
    </row>
    <row r="36" spans="1:17" ht="15.95" customHeight="1" x14ac:dyDescent="0.2">
      <c r="Q36" s="3"/>
    </row>
    <row r="37" spans="1:17" ht="15.95" customHeight="1" x14ac:dyDescent="0.2">
      <c r="Q37" s="3"/>
    </row>
    <row r="38" spans="1:17" ht="15.95" customHeight="1" x14ac:dyDescent="0.2">
      <c r="Q38" s="3"/>
    </row>
    <row r="39" spans="1:17" x14ac:dyDescent="0.2">
      <c r="A39" s="38"/>
      <c r="B39" s="43"/>
      <c r="C39" s="43"/>
      <c r="D39" s="43"/>
      <c r="E39" s="43"/>
      <c r="F39" s="43"/>
      <c r="G39" s="43"/>
      <c r="H39" s="43"/>
      <c r="I39" s="43"/>
      <c r="J39" s="43"/>
      <c r="K39" s="43"/>
      <c r="L39" s="43"/>
      <c r="M39" s="43"/>
      <c r="N39" s="43"/>
      <c r="O39" s="43"/>
      <c r="P39" s="43"/>
      <c r="Q39" s="3"/>
    </row>
    <row r="40" spans="1:17" x14ac:dyDescent="0.2">
      <c r="B40" s="3"/>
      <c r="C40" s="3"/>
      <c r="D40" s="3"/>
      <c r="E40" s="3"/>
      <c r="F40" s="3"/>
      <c r="G40" s="3"/>
      <c r="H40" s="3"/>
      <c r="I40" s="3"/>
      <c r="J40" s="3"/>
      <c r="K40" s="3"/>
      <c r="L40" s="3"/>
      <c r="M40" s="3"/>
      <c r="N40" s="3"/>
      <c r="O40" s="3"/>
      <c r="P40" s="3"/>
      <c r="Q40" s="3"/>
    </row>
    <row r="41" spans="1:17" x14ac:dyDescent="0.2">
      <c r="B41" s="3"/>
      <c r="C41" s="3"/>
      <c r="D41" s="3"/>
      <c r="E41" s="3"/>
      <c r="F41" s="3"/>
      <c r="G41" s="3"/>
      <c r="H41" s="3"/>
      <c r="I41" s="3"/>
      <c r="J41" s="3"/>
      <c r="K41" s="3"/>
      <c r="L41" s="3"/>
      <c r="M41" s="3"/>
      <c r="N41" s="3"/>
      <c r="O41" s="3"/>
      <c r="P41" s="3"/>
      <c r="Q41" s="3"/>
    </row>
    <row r="42" spans="1:17" x14ac:dyDescent="0.2">
      <c r="B42" s="3"/>
      <c r="C42" s="3"/>
      <c r="D42" s="3"/>
      <c r="E42" s="3"/>
      <c r="F42" s="3"/>
      <c r="G42" s="3"/>
      <c r="H42" s="3"/>
      <c r="I42" s="3"/>
      <c r="J42" s="3"/>
      <c r="K42" s="3"/>
      <c r="L42" s="3"/>
      <c r="M42" s="3"/>
      <c r="N42" s="3"/>
      <c r="O42" s="3"/>
      <c r="P42" s="3"/>
      <c r="Q42" s="3"/>
    </row>
    <row r="43" spans="1:17" x14ac:dyDescent="0.2">
      <c r="B43" s="3"/>
      <c r="C43" s="3"/>
      <c r="D43" s="3"/>
      <c r="E43" s="3"/>
      <c r="F43" s="3"/>
      <c r="G43" s="3"/>
      <c r="H43" s="3"/>
      <c r="I43" s="3"/>
      <c r="J43" s="3"/>
      <c r="K43" s="3"/>
      <c r="L43" s="3"/>
      <c r="M43" s="3"/>
      <c r="N43" s="3"/>
      <c r="O43" s="3"/>
      <c r="P43" s="3"/>
      <c r="Q43" s="3"/>
    </row>
    <row r="44" spans="1:17" x14ac:dyDescent="0.2">
      <c r="B44" s="3"/>
      <c r="C44" s="3"/>
      <c r="D44" s="3"/>
      <c r="E44" s="3"/>
      <c r="F44" s="3"/>
      <c r="G44" s="3"/>
      <c r="H44" s="3"/>
      <c r="I44" s="3"/>
      <c r="J44" s="3"/>
      <c r="K44" s="3"/>
      <c r="L44" s="3"/>
      <c r="M44" s="3"/>
      <c r="N44" s="3"/>
      <c r="O44" s="3"/>
      <c r="P44" s="3"/>
      <c r="Q44" s="3"/>
    </row>
    <row r="45" spans="1:17" x14ac:dyDescent="0.2">
      <c r="B45" s="3"/>
      <c r="C45" s="3"/>
      <c r="D45" s="3"/>
      <c r="E45" s="3"/>
      <c r="F45" s="3"/>
      <c r="G45" s="3"/>
      <c r="H45" s="3"/>
      <c r="I45" s="3"/>
      <c r="J45" s="3"/>
      <c r="K45" s="3"/>
      <c r="L45" s="3"/>
      <c r="M45" s="3"/>
      <c r="N45" s="3"/>
      <c r="O45" s="3"/>
      <c r="P45" s="3"/>
      <c r="Q45" s="3"/>
    </row>
    <row r="46" spans="1:17" x14ac:dyDescent="0.2">
      <c r="B46" s="3"/>
      <c r="C46" s="3"/>
      <c r="D46" s="3"/>
      <c r="E46" s="3"/>
      <c r="F46" s="3"/>
      <c r="G46" s="3"/>
      <c r="H46" s="3"/>
      <c r="I46" s="3"/>
      <c r="J46" s="3"/>
      <c r="K46" s="3"/>
      <c r="L46" s="3"/>
      <c r="M46" s="3"/>
      <c r="N46" s="3"/>
      <c r="O46" s="3"/>
      <c r="P46" s="3"/>
      <c r="Q46" s="3"/>
    </row>
    <row r="47" spans="1:17" x14ac:dyDescent="0.2">
      <c r="B47" s="3"/>
      <c r="C47" s="3"/>
      <c r="D47" s="3"/>
      <c r="E47" s="3"/>
      <c r="F47" s="3"/>
      <c r="G47" s="3"/>
      <c r="H47" s="3"/>
      <c r="I47" s="3"/>
      <c r="J47" s="3"/>
      <c r="K47" s="3"/>
      <c r="L47" s="3"/>
      <c r="M47" s="3"/>
      <c r="N47" s="3"/>
      <c r="O47" s="3"/>
      <c r="P47" s="3"/>
      <c r="Q47" s="3"/>
    </row>
    <row r="48" spans="1:17" x14ac:dyDescent="0.2">
      <c r="B48" s="3"/>
      <c r="C48" s="3"/>
      <c r="D48" s="3"/>
      <c r="E48" s="3"/>
      <c r="F48" s="3"/>
      <c r="G48" s="3"/>
      <c r="H48" s="3"/>
      <c r="I48" s="3"/>
      <c r="J48" s="3"/>
      <c r="K48" s="3"/>
      <c r="L48" s="3"/>
      <c r="M48" s="3"/>
      <c r="N48" s="3"/>
      <c r="O48" s="3"/>
      <c r="P48" s="3"/>
      <c r="Q48" s="3"/>
    </row>
    <row r="49" spans="2:17" x14ac:dyDescent="0.2">
      <c r="B49" s="3"/>
      <c r="C49" s="3"/>
      <c r="D49" s="3"/>
      <c r="E49" s="3"/>
      <c r="F49" s="3"/>
      <c r="G49" s="3"/>
      <c r="H49" s="3"/>
      <c r="I49" s="3"/>
      <c r="J49" s="3"/>
      <c r="K49" s="3"/>
      <c r="L49" s="3"/>
      <c r="M49" s="3"/>
      <c r="N49" s="3"/>
      <c r="O49" s="3"/>
      <c r="P49" s="3"/>
      <c r="Q49" s="3"/>
    </row>
    <row r="50" spans="2:17" x14ac:dyDescent="0.2">
      <c r="B50" s="3"/>
      <c r="C50" s="3"/>
      <c r="D50" s="3"/>
      <c r="E50" s="3"/>
      <c r="F50" s="3"/>
      <c r="G50" s="3"/>
      <c r="H50" s="3"/>
      <c r="I50" s="3"/>
      <c r="J50" s="3"/>
      <c r="K50" s="3"/>
      <c r="L50" s="3"/>
      <c r="M50" s="3"/>
      <c r="N50" s="3"/>
      <c r="O50" s="3"/>
      <c r="P50" s="3"/>
      <c r="Q50" s="3"/>
    </row>
    <row r="51" spans="2:17" x14ac:dyDescent="0.2">
      <c r="B51" s="3"/>
      <c r="C51" s="3"/>
      <c r="D51" s="3"/>
      <c r="E51" s="3"/>
      <c r="F51" s="3"/>
      <c r="G51" s="3"/>
      <c r="H51" s="3"/>
      <c r="I51" s="3"/>
      <c r="J51" s="3"/>
      <c r="K51" s="3"/>
      <c r="L51" s="3"/>
      <c r="M51" s="3"/>
      <c r="N51" s="3"/>
      <c r="O51" s="3"/>
      <c r="P51" s="3"/>
      <c r="Q51" s="3"/>
    </row>
    <row r="52" spans="2:17" x14ac:dyDescent="0.2">
      <c r="B52" s="3"/>
      <c r="C52" s="3"/>
      <c r="D52" s="3"/>
      <c r="E52" s="3"/>
      <c r="F52" s="3"/>
      <c r="G52" s="3"/>
      <c r="H52" s="3"/>
      <c r="I52" s="3"/>
      <c r="J52" s="3"/>
      <c r="K52" s="3"/>
      <c r="L52" s="3"/>
      <c r="M52" s="3"/>
      <c r="N52" s="3"/>
      <c r="O52" s="3"/>
      <c r="P52" s="3"/>
      <c r="Q52" s="3"/>
    </row>
    <row r="53" spans="2:17" x14ac:dyDescent="0.2">
      <c r="B53" s="3"/>
      <c r="C53" s="3"/>
      <c r="D53" s="3"/>
      <c r="E53" s="3"/>
      <c r="F53" s="3"/>
      <c r="G53" s="3"/>
      <c r="H53" s="3"/>
      <c r="I53" s="3"/>
      <c r="J53" s="3"/>
      <c r="K53" s="3"/>
      <c r="L53" s="3"/>
      <c r="M53" s="3"/>
      <c r="N53" s="3"/>
      <c r="O53" s="3"/>
      <c r="P53" s="3"/>
      <c r="Q53" s="3"/>
    </row>
    <row r="54" spans="2:17" x14ac:dyDescent="0.2">
      <c r="B54" s="3"/>
      <c r="C54" s="3"/>
      <c r="D54" s="3"/>
      <c r="E54" s="3"/>
      <c r="F54" s="3"/>
      <c r="G54" s="3"/>
      <c r="H54" s="3"/>
      <c r="I54" s="3"/>
      <c r="J54" s="3"/>
      <c r="K54" s="3"/>
      <c r="L54" s="3"/>
      <c r="M54" s="3"/>
      <c r="N54" s="3"/>
      <c r="O54" s="3"/>
      <c r="P54" s="3"/>
      <c r="Q54" s="3"/>
    </row>
    <row r="55" spans="2:17" x14ac:dyDescent="0.2">
      <c r="B55" s="3"/>
      <c r="C55" s="3"/>
      <c r="D55" s="3"/>
      <c r="E55" s="3"/>
      <c r="F55" s="3"/>
      <c r="G55" s="3"/>
      <c r="H55" s="3"/>
      <c r="I55" s="3"/>
      <c r="J55" s="3"/>
      <c r="K55" s="3"/>
      <c r="L55" s="3"/>
      <c r="M55" s="3"/>
      <c r="N55" s="3"/>
      <c r="O55" s="3"/>
      <c r="P55" s="3"/>
      <c r="Q55" s="3"/>
    </row>
    <row r="56" spans="2:17" x14ac:dyDescent="0.2">
      <c r="B56" s="3"/>
      <c r="C56" s="3"/>
      <c r="D56" s="3"/>
      <c r="E56" s="3"/>
      <c r="F56" s="3"/>
      <c r="G56" s="3"/>
      <c r="H56" s="3"/>
      <c r="I56" s="3"/>
      <c r="J56" s="3"/>
      <c r="K56" s="3"/>
      <c r="L56" s="3"/>
      <c r="M56" s="3"/>
      <c r="N56" s="3"/>
      <c r="O56" s="3"/>
      <c r="P56" s="3"/>
      <c r="Q56" s="3"/>
    </row>
    <row r="57" spans="2:17" x14ac:dyDescent="0.2">
      <c r="B57" s="3"/>
      <c r="C57" s="3"/>
      <c r="D57" s="3"/>
      <c r="E57" s="3"/>
      <c r="F57" s="3"/>
      <c r="G57" s="3"/>
      <c r="H57" s="3"/>
      <c r="I57" s="3"/>
      <c r="J57" s="3"/>
      <c r="K57" s="3"/>
      <c r="L57" s="3"/>
      <c r="M57" s="3"/>
      <c r="N57" s="3"/>
      <c r="O57" s="3"/>
      <c r="P57" s="3"/>
      <c r="Q57" s="3"/>
    </row>
    <row r="58" spans="2:17" x14ac:dyDescent="0.2">
      <c r="B58" s="3"/>
      <c r="C58" s="3"/>
      <c r="D58" s="3"/>
      <c r="E58" s="3"/>
      <c r="F58" s="3"/>
      <c r="G58" s="3"/>
      <c r="H58" s="3"/>
      <c r="I58" s="3"/>
      <c r="J58" s="3"/>
      <c r="K58" s="3"/>
      <c r="L58" s="3"/>
      <c r="M58" s="3"/>
      <c r="N58" s="3"/>
      <c r="O58" s="3"/>
      <c r="P58" s="3"/>
      <c r="Q58" s="3"/>
    </row>
    <row r="59" spans="2:17" x14ac:dyDescent="0.2">
      <c r="B59" s="3"/>
      <c r="C59" s="3"/>
      <c r="D59" s="3"/>
      <c r="E59" s="3"/>
      <c r="F59" s="3"/>
      <c r="G59" s="3"/>
      <c r="H59" s="3"/>
      <c r="I59" s="3"/>
      <c r="J59" s="3"/>
      <c r="K59" s="3"/>
      <c r="L59" s="3"/>
      <c r="M59" s="3"/>
      <c r="N59" s="3"/>
      <c r="O59" s="3"/>
      <c r="P59" s="3"/>
      <c r="Q59" s="3"/>
    </row>
    <row r="60" spans="2:17" x14ac:dyDescent="0.2">
      <c r="B60" s="3"/>
      <c r="C60" s="3"/>
      <c r="D60" s="3"/>
      <c r="E60" s="3"/>
      <c r="F60" s="3"/>
      <c r="G60" s="3"/>
      <c r="H60" s="3"/>
      <c r="I60" s="3"/>
      <c r="J60" s="3"/>
      <c r="K60" s="3"/>
      <c r="L60" s="3"/>
      <c r="M60" s="3"/>
      <c r="N60" s="3"/>
      <c r="O60" s="3"/>
      <c r="P60" s="3"/>
      <c r="Q60" s="3"/>
    </row>
    <row r="61" spans="2:17" x14ac:dyDescent="0.2">
      <c r="B61" s="3"/>
      <c r="C61" s="3"/>
      <c r="D61" s="3"/>
      <c r="E61" s="3"/>
      <c r="F61" s="3"/>
      <c r="G61" s="3"/>
      <c r="H61" s="3"/>
      <c r="I61" s="3"/>
      <c r="J61" s="3"/>
      <c r="K61" s="3"/>
      <c r="L61" s="3"/>
      <c r="M61" s="3"/>
      <c r="N61" s="3"/>
      <c r="O61" s="3"/>
      <c r="P61" s="3"/>
      <c r="Q61" s="3"/>
    </row>
    <row r="62" spans="2:17" x14ac:dyDescent="0.2">
      <c r="B62" s="3"/>
      <c r="C62" s="3"/>
      <c r="D62" s="3"/>
      <c r="E62" s="3"/>
      <c r="F62" s="3"/>
      <c r="G62" s="3"/>
      <c r="H62" s="3"/>
      <c r="I62" s="3"/>
      <c r="J62" s="3"/>
      <c r="K62" s="3"/>
      <c r="L62" s="3"/>
      <c r="M62" s="3"/>
      <c r="N62" s="3"/>
      <c r="O62" s="3"/>
      <c r="P62" s="3"/>
      <c r="Q62" s="3"/>
    </row>
  </sheetData>
  <mergeCells count="8">
    <mergeCell ref="A10:J10"/>
    <mergeCell ref="A1:P1"/>
    <mergeCell ref="A2:A3"/>
    <mergeCell ref="B2:D2"/>
    <mergeCell ref="E2:G2"/>
    <mergeCell ref="H2:J2"/>
    <mergeCell ref="K2:M2"/>
    <mergeCell ref="N2:P2"/>
  </mergeCells>
  <phoneticPr fontId="26" type="noConversion"/>
  <pageMargins left="0.4" right="0.75" top="0.81" bottom="1" header="0" footer="0"/>
  <pageSetup scale="7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44"/>
  <sheetViews>
    <sheetView showGridLines="0" workbookViewId="0">
      <selection activeCell="F4" sqref="F4"/>
    </sheetView>
  </sheetViews>
  <sheetFormatPr baseColWidth="10" defaultRowHeight="12.75" x14ac:dyDescent="0.2"/>
  <cols>
    <col min="1" max="1" width="41.5703125" customWidth="1"/>
    <col min="2" max="2" width="11.28515625" bestFit="1" customWidth="1"/>
    <col min="3" max="3" width="11.140625" customWidth="1"/>
    <col min="4" max="4" width="11" customWidth="1"/>
    <col min="5" max="5" width="11.28515625" customWidth="1"/>
  </cols>
  <sheetData>
    <row r="1" spans="1:8" ht="20.25" x14ac:dyDescent="0.3">
      <c r="A1" s="530" t="s">
        <v>202</v>
      </c>
      <c r="B1" s="530"/>
      <c r="C1" s="530"/>
      <c r="D1" s="530"/>
      <c r="E1" s="530"/>
      <c r="F1" s="530"/>
    </row>
    <row r="2" spans="1:8" ht="16.5" customHeight="1" x14ac:dyDescent="0.2">
      <c r="A2" s="103" t="s">
        <v>37</v>
      </c>
      <c r="B2" s="103" t="s">
        <v>0</v>
      </c>
      <c r="C2" s="103" t="s">
        <v>1</v>
      </c>
      <c r="D2" s="104" t="s">
        <v>2</v>
      </c>
      <c r="E2" s="104" t="s">
        <v>3</v>
      </c>
      <c r="F2" s="104" t="s">
        <v>4</v>
      </c>
    </row>
    <row r="3" spans="1:8" x14ac:dyDescent="0.2">
      <c r="A3" s="100" t="s">
        <v>420</v>
      </c>
      <c r="B3" s="101"/>
      <c r="C3" s="102">
        <f>Hoja1!C5</f>
        <v>0.1245</v>
      </c>
      <c r="D3" s="102">
        <f>Hoja1!D5</f>
        <v>0.1084</v>
      </c>
      <c r="E3" s="102">
        <f>Hoja1!E5</f>
        <v>7.6100000000000001E-2</v>
      </c>
      <c r="F3" s="102">
        <f>Hoja1!F5</f>
        <v>0.06</v>
      </c>
    </row>
    <row r="4" spans="1:8" ht="15.95" customHeight="1" x14ac:dyDescent="0.2">
      <c r="A4" s="96" t="s">
        <v>203</v>
      </c>
      <c r="B4" s="97"/>
      <c r="C4" s="97"/>
      <c r="D4" s="97"/>
      <c r="E4" s="97"/>
      <c r="F4" s="97"/>
    </row>
    <row r="5" spans="1:8" ht="15.95" customHeight="1" x14ac:dyDescent="0.2">
      <c r="A5" s="35" t="s">
        <v>205</v>
      </c>
      <c r="B5" s="98"/>
      <c r="C5" s="98"/>
      <c r="D5" s="98"/>
      <c r="E5" s="98"/>
      <c r="F5" s="98"/>
    </row>
    <row r="6" spans="1:8" ht="15.95" customHeight="1" x14ac:dyDescent="0.2">
      <c r="A6" s="35" t="s">
        <v>204</v>
      </c>
      <c r="B6" s="98"/>
      <c r="C6" s="98"/>
      <c r="D6" s="98"/>
      <c r="E6" s="98"/>
      <c r="F6" s="98"/>
      <c r="G6" s="212"/>
      <c r="H6" s="212"/>
    </row>
    <row r="7" spans="1:8" ht="15.95" customHeight="1" x14ac:dyDescent="0.2">
      <c r="A7" s="35" t="s">
        <v>206</v>
      </c>
      <c r="B7" s="98"/>
      <c r="C7" s="98"/>
      <c r="D7" s="98"/>
      <c r="E7" s="98"/>
      <c r="F7" s="98"/>
    </row>
    <row r="8" spans="1:8" ht="15.95" customHeight="1" x14ac:dyDescent="0.2">
      <c r="A8" s="105" t="s">
        <v>207</v>
      </c>
      <c r="B8" s="106">
        <f>SUM(B5:B7)</f>
        <v>0</v>
      </c>
      <c r="C8" s="106">
        <f>SUM(C5:C7)</f>
        <v>0</v>
      </c>
      <c r="D8" s="106">
        <f>SUM(D5:D7)</f>
        <v>0</v>
      </c>
      <c r="E8" s="106">
        <f>SUM(E5:E7)</f>
        <v>0</v>
      </c>
      <c r="F8" s="106">
        <f>SUM(F5:F7)</f>
        <v>0</v>
      </c>
    </row>
    <row r="9" spans="1:8" ht="15.95" customHeight="1" x14ac:dyDescent="0.2">
      <c r="A9" s="96" t="s">
        <v>208</v>
      </c>
      <c r="B9" s="99"/>
      <c r="C9" s="99"/>
      <c r="D9" s="99"/>
      <c r="E9" s="99"/>
      <c r="F9" s="99"/>
    </row>
    <row r="10" spans="1:8" ht="15.95" customHeight="1" x14ac:dyDescent="0.2">
      <c r="A10" s="35" t="s">
        <v>209</v>
      </c>
      <c r="B10" s="98"/>
      <c r="C10" s="98"/>
      <c r="D10" s="98"/>
      <c r="E10" s="98"/>
      <c r="F10" s="98"/>
    </row>
    <row r="11" spans="1:8" ht="15.95" customHeight="1" x14ac:dyDescent="0.2">
      <c r="A11" s="36" t="s">
        <v>210</v>
      </c>
      <c r="B11" s="98">
        <f>(600000*0.8)*12</f>
        <v>5760000</v>
      </c>
      <c r="C11" s="98">
        <f>B11*(1+C3)</f>
        <v>6477120</v>
      </c>
      <c r="D11" s="98">
        <f>C11*(1+D3)</f>
        <v>7179239.8080000002</v>
      </c>
      <c r="E11" s="98">
        <f>D11*(1+E3)</f>
        <v>7725579.9573888006</v>
      </c>
      <c r="F11" s="98">
        <f>E11*(1+F3)</f>
        <v>8189114.754832129</v>
      </c>
    </row>
    <row r="12" spans="1:8" ht="15.95" customHeight="1" x14ac:dyDescent="0.2">
      <c r="A12" s="35" t="s">
        <v>211</v>
      </c>
      <c r="B12" s="99"/>
      <c r="C12" s="98"/>
      <c r="D12" s="98"/>
      <c r="E12" s="98"/>
      <c r="F12" s="98"/>
    </row>
    <row r="13" spans="1:8" ht="15.95" customHeight="1" x14ac:dyDescent="0.2">
      <c r="A13" s="35" t="s">
        <v>212</v>
      </c>
      <c r="B13" s="98">
        <f>(1200000*0.4)*12</f>
        <v>5760000</v>
      </c>
      <c r="C13" s="98">
        <f>+B13*(1+C3)</f>
        <v>6477120</v>
      </c>
      <c r="D13" s="98">
        <f>+C13*(1+D3)</f>
        <v>7179239.8080000002</v>
      </c>
      <c r="E13" s="98">
        <f>+D13*(1+E3)</f>
        <v>7725579.9573888006</v>
      </c>
      <c r="F13" s="98">
        <f>+E13*(1+F3)</f>
        <v>8189114.754832129</v>
      </c>
    </row>
    <row r="14" spans="1:8" ht="15.95" customHeight="1" x14ac:dyDescent="0.2">
      <c r="A14" s="35" t="s">
        <v>213</v>
      </c>
      <c r="B14" s="98"/>
      <c r="C14" s="98"/>
      <c r="D14" s="98"/>
      <c r="E14" s="98"/>
      <c r="F14" s="98"/>
    </row>
    <row r="15" spans="1:8" ht="15.95" customHeight="1" x14ac:dyDescent="0.2">
      <c r="A15" s="105" t="s">
        <v>214</v>
      </c>
      <c r="B15" s="106">
        <f>SUM(B10:B14)</f>
        <v>11520000</v>
      </c>
      <c r="C15" s="106">
        <f>SUM(C10:C14)</f>
        <v>12954240</v>
      </c>
      <c r="D15" s="106">
        <f>SUM(D10:D14)</f>
        <v>14358479.616</v>
      </c>
      <c r="E15" s="106">
        <f>SUM(E10:E14)</f>
        <v>15451159.914777601</v>
      </c>
      <c r="F15" s="106">
        <f>SUM(F10:F14)</f>
        <v>16378229.509664258</v>
      </c>
    </row>
    <row r="16" spans="1:8" ht="15.95" customHeight="1" x14ac:dyDescent="0.2">
      <c r="A16" s="105" t="s">
        <v>215</v>
      </c>
      <c r="B16" s="106">
        <f>B15+B8</f>
        <v>11520000</v>
      </c>
      <c r="C16" s="106">
        <f>C15+C8</f>
        <v>12954240</v>
      </c>
      <c r="D16" s="106">
        <f>D15+D8</f>
        <v>14358479.616</v>
      </c>
      <c r="E16" s="106">
        <f>E15+E8</f>
        <v>15451159.914777601</v>
      </c>
      <c r="F16" s="106">
        <f>F15+F8</f>
        <v>16378229.509664258</v>
      </c>
    </row>
    <row r="17" spans="1:6" ht="15.95" customHeight="1" x14ac:dyDescent="0.2">
      <c r="A17" s="96" t="s">
        <v>216</v>
      </c>
      <c r="B17" s="99"/>
      <c r="C17" s="99"/>
      <c r="D17" s="99"/>
      <c r="E17" s="99"/>
      <c r="F17" s="98"/>
    </row>
    <row r="18" spans="1:6" ht="15.95" customHeight="1" x14ac:dyDescent="0.2">
      <c r="A18" s="35" t="s">
        <v>217</v>
      </c>
      <c r="B18" s="98"/>
      <c r="C18" s="98"/>
      <c r="D18" s="98"/>
      <c r="E18" s="98"/>
      <c r="F18" s="98"/>
    </row>
    <row r="19" spans="1:6" ht="15.95" customHeight="1" x14ac:dyDescent="0.2">
      <c r="A19" s="36" t="s">
        <v>206</v>
      </c>
      <c r="B19" s="98"/>
      <c r="C19" s="98"/>
      <c r="D19" s="98"/>
      <c r="E19" s="98"/>
      <c r="F19" s="98"/>
    </row>
    <row r="20" spans="1:6" ht="15.95" customHeight="1" x14ac:dyDescent="0.2">
      <c r="A20" s="35" t="s">
        <v>218</v>
      </c>
      <c r="B20" s="98">
        <f>450000*12</f>
        <v>5400000</v>
      </c>
      <c r="C20" s="98">
        <f>+B20*(1+C3)</f>
        <v>6072300</v>
      </c>
      <c r="D20" s="98">
        <f>+C20*(1+D3)</f>
        <v>6730537.3200000003</v>
      </c>
      <c r="E20" s="98">
        <f>+D20*(1+E3)</f>
        <v>7242731.2100520004</v>
      </c>
      <c r="F20" s="98">
        <f>+E20*(1+F3)</f>
        <v>7677295.0826551206</v>
      </c>
    </row>
    <row r="21" spans="1:6" ht="15.95" customHeight="1" x14ac:dyDescent="0.2">
      <c r="A21" s="35" t="s">
        <v>219</v>
      </c>
      <c r="B21" s="98">
        <f>(1200000*0.3)*12</f>
        <v>4320000</v>
      </c>
      <c r="C21" s="98">
        <f>+B21*(1+C3)</f>
        <v>4857840</v>
      </c>
      <c r="D21" s="98">
        <f>+C21*(1+D3)</f>
        <v>5384429.8560000006</v>
      </c>
      <c r="E21" s="98">
        <f>+D21*(1+E3)</f>
        <v>5794184.9680416007</v>
      </c>
      <c r="F21" s="98">
        <f>+E21*(1+F3)</f>
        <v>6141836.0661240974</v>
      </c>
    </row>
    <row r="22" spans="1:6" ht="15.95" customHeight="1" x14ac:dyDescent="0.2">
      <c r="A22" s="35" t="s">
        <v>391</v>
      </c>
      <c r="B22" s="77">
        <v>230000</v>
      </c>
      <c r="C22" s="98">
        <f>+B22*(1+C3)</f>
        <v>258635</v>
      </c>
      <c r="D22" s="98">
        <f>+C22*(1+D3)</f>
        <v>286671.03399999999</v>
      </c>
      <c r="E22" s="98">
        <f>+D22*(1+E3)</f>
        <v>308486.69968740002</v>
      </c>
      <c r="F22" s="98">
        <f>+E22*(1+F3)</f>
        <v>326995.90166864404</v>
      </c>
    </row>
    <row r="23" spans="1:6" ht="15.95" customHeight="1" x14ac:dyDescent="0.2">
      <c r="A23" s="217" t="s">
        <v>210</v>
      </c>
      <c r="B23" s="98">
        <f>(600000*0.2)*12</f>
        <v>1440000</v>
      </c>
      <c r="C23" s="98">
        <f>+B23*(1+C3)</f>
        <v>1619280</v>
      </c>
      <c r="D23" s="98">
        <f>+C23*(1+D3)</f>
        <v>1794809.952</v>
      </c>
      <c r="E23" s="98">
        <f>+D23*(1+E3)</f>
        <v>1931394.9893472001</v>
      </c>
      <c r="F23" s="98">
        <f>+E23*(1+F3)</f>
        <v>2047278.6887080322</v>
      </c>
    </row>
    <row r="24" spans="1:6" ht="15.95" customHeight="1" x14ac:dyDescent="0.2">
      <c r="A24" s="35" t="s">
        <v>462</v>
      </c>
      <c r="B24" s="98">
        <f>60000*12</f>
        <v>720000</v>
      </c>
      <c r="C24" s="98">
        <f>+B24*(1+C3)</f>
        <v>809640</v>
      </c>
      <c r="D24" s="98">
        <f>+C24*(1+D3)</f>
        <v>897404.97600000002</v>
      </c>
      <c r="E24" s="98">
        <f>+D24*(1+E3)</f>
        <v>965697.49467360007</v>
      </c>
      <c r="F24" s="98">
        <f>+E24*(1+F3)</f>
        <v>1023639.3443540161</v>
      </c>
    </row>
    <row r="25" spans="1:6" ht="15.95" customHeight="1" x14ac:dyDescent="0.2">
      <c r="A25" s="35" t="s">
        <v>209</v>
      </c>
      <c r="B25" s="98"/>
      <c r="C25" s="98"/>
      <c r="D25" s="98"/>
      <c r="E25" s="98"/>
      <c r="F25" s="98"/>
    </row>
    <row r="26" spans="1:6" ht="15.95" customHeight="1" x14ac:dyDescent="0.2">
      <c r="A26" s="35" t="s">
        <v>222</v>
      </c>
      <c r="B26" s="98"/>
      <c r="C26" s="98"/>
      <c r="D26" s="98"/>
      <c r="E26" s="98"/>
      <c r="F26" s="98"/>
    </row>
    <row r="27" spans="1:6" ht="15.95" customHeight="1" x14ac:dyDescent="0.2">
      <c r="A27" s="35" t="s">
        <v>223</v>
      </c>
      <c r="B27" s="98">
        <v>600000</v>
      </c>
      <c r="C27" s="98">
        <f>+B27*(1+C3)</f>
        <v>674700</v>
      </c>
      <c r="D27" s="98">
        <f>+C27*(1+D3)</f>
        <v>747837.48</v>
      </c>
      <c r="E27" s="98">
        <f>+D27*(1+E3)</f>
        <v>804747.912228</v>
      </c>
      <c r="F27" s="98">
        <f>+E27*(1+F3)</f>
        <v>853032.78696168005</v>
      </c>
    </row>
    <row r="28" spans="1:6" ht="15.95" customHeight="1" x14ac:dyDescent="0.2">
      <c r="A28" s="35" t="s">
        <v>224</v>
      </c>
      <c r="B28" s="98"/>
      <c r="C28" s="98"/>
      <c r="D28" s="98"/>
      <c r="E28" s="98"/>
      <c r="F28" s="98"/>
    </row>
    <row r="29" spans="1:6" ht="15.95" customHeight="1" x14ac:dyDescent="0.2">
      <c r="A29" s="35" t="s">
        <v>225</v>
      </c>
      <c r="B29" s="98">
        <f>1200000</f>
        <v>1200000</v>
      </c>
      <c r="C29" s="98">
        <f>+B29*(1+C3)</f>
        <v>1349400</v>
      </c>
      <c r="D29" s="98">
        <f>+C29*(1+D3)</f>
        <v>1495674.96</v>
      </c>
      <c r="E29" s="98">
        <f>+D29*(1+E3)</f>
        <v>1609495.824456</v>
      </c>
      <c r="F29" s="98">
        <f>+E29*(1+F3)</f>
        <v>1706065.5739233601</v>
      </c>
    </row>
    <row r="30" spans="1:6" ht="15.95" customHeight="1" x14ac:dyDescent="0.2">
      <c r="A30" s="105" t="s">
        <v>463</v>
      </c>
      <c r="B30" s="106">
        <f>SUM(B18:B29)</f>
        <v>13910000</v>
      </c>
      <c r="C30" s="106">
        <f>SUM(C18:C29)</f>
        <v>15641795</v>
      </c>
      <c r="D30" s="106">
        <f>SUM(D18:D29)</f>
        <v>17337365.578000002</v>
      </c>
      <c r="E30" s="106">
        <f>SUM(E18:E29)</f>
        <v>18656739.098485801</v>
      </c>
      <c r="F30" s="106">
        <f>SUM(F18:F29)</f>
        <v>19776143.444394946</v>
      </c>
    </row>
    <row r="31" spans="1:6" ht="15.95" customHeight="1" x14ac:dyDescent="0.2">
      <c r="A31" s="105" t="s">
        <v>227</v>
      </c>
      <c r="B31" s="213"/>
      <c r="C31" s="213"/>
      <c r="D31" s="213"/>
      <c r="E31" s="213"/>
      <c r="F31" s="213"/>
    </row>
    <row r="32" spans="1:6" ht="15.95" customHeight="1" x14ac:dyDescent="0.2">
      <c r="A32" s="35" t="s">
        <v>217</v>
      </c>
      <c r="B32" s="98">
        <f>Hoja2!N81</f>
        <v>9902857.8000000007</v>
      </c>
      <c r="C32" s="98">
        <f>+B32*(1+(C3-0.02))</f>
        <v>10937706.440100001</v>
      </c>
      <c r="D32" s="98">
        <f>+C32*(1+(D3-0.02))</f>
        <v>11904599.689404842</v>
      </c>
      <c r="E32" s="98">
        <f>+D32*(1+(E3-0.02))</f>
        <v>12572447.731980454</v>
      </c>
      <c r="F32" s="98">
        <f>+E32*(1+(F3-0.02))</f>
        <v>13075345.641259672</v>
      </c>
    </row>
    <row r="33" spans="1:6" ht="15.95" customHeight="1" x14ac:dyDescent="0.2">
      <c r="A33" s="35" t="s">
        <v>228</v>
      </c>
      <c r="B33" s="98"/>
      <c r="C33" s="98"/>
      <c r="D33" s="98"/>
      <c r="E33" s="98"/>
      <c r="F33" s="98"/>
    </row>
    <row r="34" spans="1:6" ht="15.95" customHeight="1" x14ac:dyDescent="0.2">
      <c r="A34" s="35" t="s">
        <v>229</v>
      </c>
      <c r="B34" s="98"/>
      <c r="C34" s="98"/>
      <c r="D34" s="98"/>
      <c r="E34" s="98"/>
      <c r="F34" s="98"/>
    </row>
    <row r="35" spans="1:6" ht="15.95" customHeight="1" x14ac:dyDescent="0.2">
      <c r="A35" s="35" t="s">
        <v>230</v>
      </c>
      <c r="B35" s="98">
        <f>360000*12</f>
        <v>4320000</v>
      </c>
      <c r="C35" s="98">
        <f>+B35*(1+C3)</f>
        <v>4857840</v>
      </c>
      <c r="D35" s="98">
        <f>+C35*(1+D3)</f>
        <v>5384429.8560000006</v>
      </c>
      <c r="E35" s="98">
        <f>+D35*(1+E3)</f>
        <v>5794184.9680416007</v>
      </c>
      <c r="F35" s="98">
        <f>+E35*(1+F3)</f>
        <v>6141836.0661240974</v>
      </c>
    </row>
    <row r="36" spans="1:6" ht="15.95" customHeight="1" x14ac:dyDescent="0.2">
      <c r="A36" s="35" t="s">
        <v>213</v>
      </c>
      <c r="B36" s="98"/>
      <c r="C36" s="98"/>
      <c r="D36" s="98"/>
      <c r="E36" s="98"/>
      <c r="F36" s="98"/>
    </row>
    <row r="37" spans="1:6" ht="15.95" customHeight="1" x14ac:dyDescent="0.2">
      <c r="A37" s="35" t="s">
        <v>231</v>
      </c>
      <c r="B37" s="211"/>
      <c r="C37" s="211"/>
      <c r="D37" s="211"/>
      <c r="E37" s="211"/>
      <c r="F37" s="211"/>
    </row>
    <row r="38" spans="1:6" ht="15.95" customHeight="1" x14ac:dyDescent="0.2">
      <c r="A38" s="35" t="s">
        <v>232</v>
      </c>
      <c r="B38" s="211">
        <f>Hoja2!D126</f>
        <v>4362220</v>
      </c>
      <c r="C38" s="211">
        <f>Hoja2!G126</f>
        <v>2376698.2200000002</v>
      </c>
      <c r="D38" s="211">
        <f>Hoja2!J126</f>
        <v>2394239.084094</v>
      </c>
      <c r="E38" s="211">
        <f>Hoja2!M126</f>
        <v>2749300.5299401279</v>
      </c>
      <c r="F38" s="211">
        <f>Hoja2!P126</f>
        <v>2981960.9305950608</v>
      </c>
    </row>
    <row r="39" spans="1:6" ht="15.95" customHeight="1" x14ac:dyDescent="0.2">
      <c r="A39" s="35" t="s">
        <v>233</v>
      </c>
      <c r="B39" s="211">
        <f>(1200000*0.3)*12</f>
        <v>4320000</v>
      </c>
      <c r="C39" s="211">
        <f>+B39*(1+C3)</f>
        <v>4857840</v>
      </c>
      <c r="D39" s="211">
        <f>+C39*(1+D3)</f>
        <v>5384429.8560000006</v>
      </c>
      <c r="E39" s="211">
        <f>+D39*(1+E3)</f>
        <v>5794184.9680416007</v>
      </c>
      <c r="F39" s="211">
        <f>+E39*(1+F3)</f>
        <v>6141836.0661240974</v>
      </c>
    </row>
    <row r="40" spans="1:6" ht="15.95" customHeight="1" x14ac:dyDescent="0.2">
      <c r="A40" s="105" t="s">
        <v>234</v>
      </c>
      <c r="B40" s="214">
        <f>SUM(B32:B39)</f>
        <v>22905077.800000001</v>
      </c>
      <c r="C40" s="214">
        <f>SUM(C32:C39)</f>
        <v>23030084.660100002</v>
      </c>
      <c r="D40" s="214">
        <f>SUM(D32:D39)</f>
        <v>25067698.485498846</v>
      </c>
      <c r="E40" s="214">
        <f>SUM(E32:E39)</f>
        <v>26910118.198003784</v>
      </c>
      <c r="F40" s="214">
        <f>SUM(F32:F39)</f>
        <v>28340978.704102926</v>
      </c>
    </row>
    <row r="41" spans="1:6" ht="15.95" customHeight="1" x14ac:dyDescent="0.2">
      <c r="A41" s="105" t="s">
        <v>235</v>
      </c>
      <c r="B41" s="214">
        <f>B40+B30+B16</f>
        <v>48335077.799999997</v>
      </c>
      <c r="C41" s="214">
        <f>C40+C30+C16</f>
        <v>51626119.660099998</v>
      </c>
      <c r="D41" s="214">
        <f>D40+D30+D16</f>
        <v>56763543.679498851</v>
      </c>
      <c r="E41" s="214">
        <f>E40+E30+E16</f>
        <v>61018017.211267181</v>
      </c>
      <c r="F41" s="214">
        <f>F40+F30+F16</f>
        <v>64495351.658162132</v>
      </c>
    </row>
    <row r="42" spans="1:6" x14ac:dyDescent="0.2">
      <c r="A42" s="35" t="s">
        <v>236</v>
      </c>
      <c r="B42" s="211"/>
      <c r="C42" s="211"/>
      <c r="D42" s="211"/>
      <c r="E42" s="211"/>
      <c r="F42" s="211"/>
    </row>
    <row r="43" spans="1:6" ht="25.5" x14ac:dyDescent="0.2">
      <c r="A43" s="215" t="s">
        <v>237</v>
      </c>
      <c r="B43" s="214">
        <f>B41+B42</f>
        <v>48335077.799999997</v>
      </c>
      <c r="C43" s="214">
        <f>C41+C42</f>
        <v>51626119.660099998</v>
      </c>
      <c r="D43" s="214">
        <f>D41+D42</f>
        <v>56763543.679498851</v>
      </c>
      <c r="E43" s="214">
        <f>E41+E42</f>
        <v>61018017.211267181</v>
      </c>
      <c r="F43" s="214">
        <f>F41+F42</f>
        <v>64495351.658162132</v>
      </c>
    </row>
    <row r="44" spans="1:6" x14ac:dyDescent="0.2">
      <c r="A44" s="82"/>
      <c r="B44" s="83"/>
      <c r="C44" s="83"/>
      <c r="D44" s="83"/>
      <c r="E44" s="83"/>
      <c r="F44" s="83"/>
    </row>
  </sheetData>
  <mergeCells count="1">
    <mergeCell ref="A1:F1"/>
  </mergeCells>
  <phoneticPr fontId="26" type="noConversion"/>
  <printOptions horizontalCentered="1" verticalCentered="1"/>
  <pageMargins left="0.27559055118110237" right="0.78740157480314965" top="0.47244094488188981" bottom="0.98425196850393704" header="0" footer="0"/>
  <pageSetup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48"/>
  <sheetViews>
    <sheetView workbookViewId="0">
      <selection activeCell="F28" sqref="F28"/>
    </sheetView>
  </sheetViews>
  <sheetFormatPr baseColWidth="10" defaultRowHeight="12.75" x14ac:dyDescent="0.2"/>
  <cols>
    <col min="1" max="1" width="34" customWidth="1"/>
    <col min="2" max="2" width="17.140625" customWidth="1"/>
    <col min="3" max="3" width="16.140625" customWidth="1"/>
    <col min="4" max="4" width="18.140625" customWidth="1"/>
    <col min="5" max="5" width="15.28515625" customWidth="1"/>
  </cols>
  <sheetData>
    <row r="1" spans="1:7" ht="20.25" x14ac:dyDescent="0.3">
      <c r="A1" s="556" t="s">
        <v>477</v>
      </c>
      <c r="B1" s="556"/>
      <c r="C1" s="556"/>
      <c r="D1" s="556"/>
      <c r="E1" s="556"/>
      <c r="F1" s="3"/>
      <c r="G1" s="3"/>
    </row>
    <row r="2" spans="1:7" ht="18.75" customHeight="1" x14ac:dyDescent="0.2">
      <c r="A2" s="549" t="s">
        <v>239</v>
      </c>
      <c r="B2" s="553" t="s">
        <v>240</v>
      </c>
      <c r="C2" s="554"/>
      <c r="D2" s="555"/>
      <c r="E2" s="551" t="s">
        <v>8</v>
      </c>
      <c r="F2" s="3"/>
      <c r="G2" s="3"/>
    </row>
    <row r="3" spans="1:7" ht="18.75" customHeight="1" x14ac:dyDescent="0.2">
      <c r="A3" s="550"/>
      <c r="B3" s="2" t="str">
        <f>Hoja1!B29</f>
        <v>Envase de 473 ml</v>
      </c>
      <c r="C3" s="2" t="str">
        <f>Hoja1!B30</f>
        <v>Bolsa de 500 ml</v>
      </c>
      <c r="D3" s="2" t="str">
        <f>Hoja1!B31</f>
        <v>Bolsa de 300 ml</v>
      </c>
      <c r="E3" s="552"/>
      <c r="F3" s="3"/>
      <c r="G3" s="3"/>
    </row>
    <row r="4" spans="1:7" x14ac:dyDescent="0.2">
      <c r="A4" s="4" t="s">
        <v>241</v>
      </c>
      <c r="B4" s="5"/>
      <c r="C4" s="5"/>
      <c r="D4" s="5"/>
      <c r="E4" s="28"/>
      <c r="F4" s="3"/>
      <c r="G4" s="3"/>
    </row>
    <row r="5" spans="1:7" x14ac:dyDescent="0.2">
      <c r="A5" s="221" t="s">
        <v>238</v>
      </c>
      <c r="B5" s="76"/>
      <c r="C5" s="76"/>
      <c r="D5" s="76"/>
      <c r="E5" s="76"/>
      <c r="F5" s="3"/>
      <c r="G5" s="3"/>
    </row>
    <row r="6" spans="1:7" x14ac:dyDescent="0.2">
      <c r="A6" s="27" t="s">
        <v>248</v>
      </c>
      <c r="B6" s="28"/>
      <c r="C6" s="28"/>
      <c r="D6" s="28"/>
      <c r="E6" s="225"/>
      <c r="F6" s="3"/>
      <c r="G6" s="3"/>
    </row>
    <row r="7" spans="1:7" x14ac:dyDescent="0.2">
      <c r="A7" s="6" t="s">
        <v>250</v>
      </c>
      <c r="B7" s="5"/>
      <c r="C7" s="5"/>
      <c r="D7" s="5"/>
      <c r="E7" s="5"/>
      <c r="F7" s="3"/>
      <c r="G7" s="3"/>
    </row>
    <row r="8" spans="1:7" x14ac:dyDescent="0.2">
      <c r="A8" s="4" t="s">
        <v>242</v>
      </c>
      <c r="B8" s="5"/>
      <c r="C8" s="5"/>
      <c r="D8" s="5"/>
      <c r="E8" s="5"/>
      <c r="F8" s="3"/>
      <c r="G8" s="3"/>
    </row>
    <row r="9" spans="1:7" x14ac:dyDescent="0.2">
      <c r="A9" s="4" t="s">
        <v>243</v>
      </c>
      <c r="B9" s="5"/>
      <c r="C9" s="5"/>
      <c r="D9" s="5"/>
      <c r="E9" s="5"/>
      <c r="F9" s="3"/>
      <c r="G9" s="3"/>
    </row>
    <row r="10" spans="1:7" x14ac:dyDescent="0.2">
      <c r="A10" s="4" t="s">
        <v>25</v>
      </c>
      <c r="B10" s="5"/>
      <c r="C10" s="5"/>
      <c r="D10" s="5"/>
      <c r="E10" s="5"/>
      <c r="F10" s="3"/>
      <c r="G10" s="3"/>
    </row>
    <row r="11" spans="1:7" x14ac:dyDescent="0.2">
      <c r="A11" s="8" t="s">
        <v>244</v>
      </c>
      <c r="B11" s="5"/>
      <c r="C11" s="5"/>
      <c r="D11" s="5"/>
      <c r="E11" s="5"/>
      <c r="F11" s="3"/>
      <c r="G11" s="3"/>
    </row>
    <row r="12" spans="1:7" x14ac:dyDescent="0.2">
      <c r="A12" s="8" t="s">
        <v>245</v>
      </c>
      <c r="B12" s="5"/>
      <c r="C12" s="5"/>
      <c r="D12" s="5"/>
      <c r="E12" s="5"/>
      <c r="F12" s="3"/>
      <c r="G12" s="3"/>
    </row>
    <row r="13" spans="1:7" x14ac:dyDescent="0.2">
      <c r="A13" s="4" t="s">
        <v>204</v>
      </c>
      <c r="B13" s="5"/>
      <c r="C13" s="5"/>
      <c r="D13" s="5"/>
      <c r="E13" s="5"/>
      <c r="F13" s="3"/>
      <c r="G13" s="3"/>
    </row>
    <row r="14" spans="1:7" x14ac:dyDescent="0.2">
      <c r="A14" s="4" t="s">
        <v>251</v>
      </c>
      <c r="B14" s="5"/>
      <c r="C14" s="5"/>
      <c r="D14" s="5"/>
      <c r="E14" s="5"/>
      <c r="F14" s="3"/>
      <c r="G14" s="3"/>
    </row>
    <row r="15" spans="1:7" x14ac:dyDescent="0.2">
      <c r="A15" s="4" t="s">
        <v>252</v>
      </c>
      <c r="B15" s="5"/>
      <c r="C15" s="5"/>
      <c r="D15" s="5"/>
      <c r="E15" s="5"/>
      <c r="F15" s="3"/>
      <c r="G15" s="3"/>
    </row>
    <row r="16" spans="1:7" x14ac:dyDescent="0.2">
      <c r="A16" s="468" t="s">
        <v>480</v>
      </c>
      <c r="B16" s="469">
        <f>SUM(B8:B15)</f>
        <v>0</v>
      </c>
      <c r="C16" s="469">
        <f>SUM(C8:C15)</f>
        <v>0</v>
      </c>
      <c r="D16" s="469">
        <f>SUM(D8:D15)</f>
        <v>0</v>
      </c>
      <c r="E16" s="469">
        <f>SUM(E8:E15)</f>
        <v>0</v>
      </c>
      <c r="F16" s="3"/>
      <c r="G16" s="3"/>
    </row>
    <row r="17" spans="1:9" x14ac:dyDescent="0.2">
      <c r="A17" s="6" t="s">
        <v>481</v>
      </c>
      <c r="B17" s="228"/>
      <c r="C17" s="228"/>
      <c r="D17" s="228"/>
      <c r="E17" s="228"/>
      <c r="F17" s="3"/>
      <c r="G17" s="3"/>
    </row>
    <row r="18" spans="1:9" x14ac:dyDescent="0.2">
      <c r="A18" s="6" t="s">
        <v>253</v>
      </c>
      <c r="B18" s="5"/>
      <c r="C18" s="5"/>
      <c r="D18" s="5"/>
      <c r="E18" s="5"/>
      <c r="F18" s="3"/>
      <c r="G18" s="3"/>
    </row>
    <row r="19" spans="1:9" x14ac:dyDescent="0.2">
      <c r="A19" s="6" t="s">
        <v>254</v>
      </c>
      <c r="B19" s="14"/>
      <c r="C19" s="14"/>
      <c r="D19" s="14"/>
      <c r="E19" s="14"/>
      <c r="F19" s="3"/>
      <c r="G19" s="3"/>
    </row>
    <row r="20" spans="1:9" x14ac:dyDescent="0.2">
      <c r="A20" s="6" t="s">
        <v>482</v>
      </c>
      <c r="B20" s="227"/>
      <c r="C20" s="227"/>
      <c r="D20" s="227"/>
      <c r="E20" s="227"/>
      <c r="F20" s="3"/>
      <c r="G20" s="3"/>
    </row>
    <row r="21" spans="1:9" x14ac:dyDescent="0.2">
      <c r="A21" s="4" t="s">
        <v>255</v>
      </c>
      <c r="B21" s="5"/>
      <c r="C21" s="5"/>
      <c r="D21" s="5"/>
      <c r="E21" s="5"/>
      <c r="F21" s="223"/>
      <c r="G21" s="3"/>
    </row>
    <row r="22" spans="1:9" x14ac:dyDescent="0.2">
      <c r="A22" s="222" t="s">
        <v>9</v>
      </c>
      <c r="B22" s="5"/>
      <c r="C22" s="5"/>
      <c r="D22" s="5"/>
      <c r="E22" s="5"/>
      <c r="F22" s="3"/>
      <c r="G22" s="226"/>
    </row>
    <row r="23" spans="1:9" x14ac:dyDescent="0.2">
      <c r="A23" s="222" t="s">
        <v>478</v>
      </c>
      <c r="B23" s="5"/>
      <c r="C23" s="5"/>
      <c r="D23" s="5"/>
      <c r="E23" s="5"/>
      <c r="F23" s="3"/>
      <c r="G23" s="226"/>
    </row>
    <row r="24" spans="1:9" x14ac:dyDescent="0.2">
      <c r="A24" s="222" t="s">
        <v>479</v>
      </c>
      <c r="B24" s="26"/>
      <c r="C24" s="23"/>
      <c r="D24" s="23"/>
      <c r="E24" s="23"/>
      <c r="F24" s="3"/>
      <c r="G24" s="3"/>
    </row>
    <row r="25" spans="1:9" x14ac:dyDescent="0.2">
      <c r="B25" s="3"/>
      <c r="C25" s="3"/>
      <c r="D25" s="3"/>
      <c r="E25" s="3"/>
      <c r="F25" s="3"/>
      <c r="G25" s="3"/>
    </row>
    <row r="26" spans="1:9" ht="20.25" x14ac:dyDescent="0.3">
      <c r="A26" s="556" t="s">
        <v>249</v>
      </c>
      <c r="B26" s="556"/>
      <c r="C26" s="556"/>
      <c r="D26" s="556"/>
      <c r="E26" s="556"/>
      <c r="F26" s="556"/>
      <c r="G26" s="556"/>
      <c r="H26" s="556"/>
      <c r="I26" s="556"/>
    </row>
    <row r="27" spans="1:9" x14ac:dyDescent="0.2">
      <c r="A27" s="57" t="s">
        <v>239</v>
      </c>
      <c r="B27" s="558" t="str">
        <f>Hoja1!B29</f>
        <v>Envase de 473 ml</v>
      </c>
      <c r="C27" s="559"/>
      <c r="D27" s="558" t="str">
        <f>Hoja1!B30</f>
        <v>Bolsa de 500 ml</v>
      </c>
      <c r="E27" s="559"/>
      <c r="F27" s="560" t="str">
        <f>Hoja1!B31</f>
        <v>Bolsa de 300 ml</v>
      </c>
      <c r="G27" s="561"/>
      <c r="H27" s="557" t="s">
        <v>464</v>
      </c>
      <c r="I27" s="557"/>
    </row>
    <row r="28" spans="1:9" x14ac:dyDescent="0.2">
      <c r="A28" s="57"/>
      <c r="B28" s="15" t="s">
        <v>256</v>
      </c>
      <c r="C28" s="15" t="s">
        <v>257</v>
      </c>
      <c r="D28" s="15" t="s">
        <v>256</v>
      </c>
      <c r="E28" s="15" t="s">
        <v>257</v>
      </c>
      <c r="F28" s="15" t="s">
        <v>256</v>
      </c>
      <c r="G28" s="15" t="s">
        <v>257</v>
      </c>
      <c r="H28" s="15" t="s">
        <v>256</v>
      </c>
      <c r="I28" s="15" t="s">
        <v>257</v>
      </c>
    </row>
    <row r="29" spans="1:9" x14ac:dyDescent="0.2">
      <c r="A29" s="4" t="s">
        <v>258</v>
      </c>
      <c r="B29" s="5"/>
      <c r="C29" s="26"/>
      <c r="D29" s="5"/>
      <c r="E29" s="23"/>
      <c r="F29" s="5"/>
      <c r="G29" s="23"/>
      <c r="H29" s="5"/>
      <c r="I29" s="218"/>
    </row>
    <row r="30" spans="1:9" x14ac:dyDescent="0.2">
      <c r="A30" s="4" t="s">
        <v>259</v>
      </c>
      <c r="B30" s="5"/>
      <c r="C30" s="26"/>
      <c r="D30" s="5"/>
      <c r="E30" s="23"/>
      <c r="F30" s="5"/>
      <c r="G30" s="23"/>
      <c r="H30" s="5"/>
      <c r="I30" s="218"/>
    </row>
    <row r="31" spans="1:9" x14ac:dyDescent="0.2">
      <c r="A31" s="4" t="s">
        <v>260</v>
      </c>
      <c r="B31" s="5"/>
      <c r="C31" s="26"/>
      <c r="D31" s="5"/>
      <c r="E31" s="23"/>
      <c r="F31" s="5"/>
      <c r="G31" s="23"/>
      <c r="H31" s="5"/>
      <c r="I31" s="218"/>
    </row>
    <row r="32" spans="1:9" x14ac:dyDescent="0.2">
      <c r="A32" s="4"/>
      <c r="B32" s="5"/>
      <c r="C32" s="26"/>
      <c r="D32" s="5"/>
      <c r="E32" s="5"/>
      <c r="F32" s="5"/>
      <c r="G32" s="5"/>
      <c r="H32" s="4"/>
      <c r="I32" s="4"/>
    </row>
    <row r="33" spans="1:9" x14ac:dyDescent="0.2">
      <c r="A33" s="4" t="s">
        <v>261</v>
      </c>
      <c r="B33" s="5"/>
      <c r="C33" s="26"/>
      <c r="D33" s="5"/>
      <c r="E33" s="5"/>
      <c r="F33" s="5"/>
      <c r="G33" s="5"/>
      <c r="H33" s="5"/>
      <c r="I33" s="5"/>
    </row>
    <row r="34" spans="1:9" x14ac:dyDescent="0.2">
      <c r="A34" s="4"/>
      <c r="B34" s="5"/>
      <c r="C34" s="26"/>
      <c r="D34" s="5"/>
      <c r="E34" s="5"/>
      <c r="F34" s="5"/>
      <c r="G34" s="5"/>
      <c r="H34" s="5"/>
      <c r="I34" s="5"/>
    </row>
    <row r="35" spans="1:9" x14ac:dyDescent="0.2">
      <c r="A35" s="4" t="s">
        <v>262</v>
      </c>
      <c r="B35" s="5"/>
      <c r="C35" s="26"/>
      <c r="D35" s="5"/>
      <c r="E35" s="5"/>
      <c r="F35" s="5"/>
      <c r="G35" s="5"/>
      <c r="H35" s="5"/>
      <c r="I35" s="5"/>
    </row>
    <row r="36" spans="1:9" x14ac:dyDescent="0.2">
      <c r="A36" s="4"/>
      <c r="B36" s="5"/>
      <c r="C36" s="26"/>
      <c r="D36" s="5"/>
      <c r="E36" s="5"/>
      <c r="F36" s="5"/>
      <c r="G36" s="5"/>
      <c r="H36" s="5"/>
      <c r="I36" s="5"/>
    </row>
    <row r="37" spans="1:9" x14ac:dyDescent="0.2">
      <c r="A37" s="4" t="s">
        <v>263</v>
      </c>
      <c r="B37" s="5"/>
      <c r="C37" s="26"/>
      <c r="D37" s="5"/>
      <c r="E37" s="5"/>
      <c r="F37" s="5"/>
      <c r="G37" s="5"/>
      <c r="H37" s="5"/>
      <c r="I37" s="5"/>
    </row>
    <row r="38" spans="1:9" x14ac:dyDescent="0.2">
      <c r="A38" s="4"/>
      <c r="B38" s="5"/>
      <c r="C38" s="26"/>
      <c r="D38" s="5"/>
      <c r="E38" s="5"/>
      <c r="F38" s="5"/>
      <c r="G38" s="5"/>
      <c r="H38" s="5"/>
      <c r="I38" s="5"/>
    </row>
    <row r="39" spans="1:9" x14ac:dyDescent="0.2">
      <c r="A39" s="4" t="s">
        <v>264</v>
      </c>
      <c r="B39" s="5"/>
      <c r="C39" s="26"/>
      <c r="D39" s="5"/>
      <c r="E39" s="5"/>
      <c r="F39" s="5"/>
      <c r="G39" s="5"/>
      <c r="H39" s="5"/>
      <c r="I39" s="5"/>
    </row>
    <row r="40" spans="1:9" x14ac:dyDescent="0.2">
      <c r="B40" s="3"/>
      <c r="C40" s="25"/>
      <c r="D40" s="3"/>
      <c r="E40" s="3"/>
      <c r="F40" s="3"/>
      <c r="G40" s="3"/>
    </row>
    <row r="41" spans="1:9" x14ac:dyDescent="0.2">
      <c r="B41" s="3"/>
      <c r="C41" s="25"/>
      <c r="D41" s="3"/>
      <c r="E41" s="3"/>
      <c r="F41" s="3"/>
      <c r="G41" s="3"/>
      <c r="I41" s="3"/>
    </row>
    <row r="42" spans="1:9" x14ac:dyDescent="0.2">
      <c r="B42" s="3"/>
      <c r="C42" s="224"/>
      <c r="D42" s="3"/>
      <c r="E42" s="3"/>
      <c r="F42" s="3"/>
      <c r="G42" s="3"/>
    </row>
    <row r="43" spans="1:9" x14ac:dyDescent="0.2">
      <c r="B43" s="3"/>
      <c r="C43" s="25"/>
      <c r="D43" s="3"/>
      <c r="E43" s="3"/>
      <c r="F43" s="3"/>
      <c r="G43" s="3"/>
    </row>
    <row r="44" spans="1:9" ht="14.25" x14ac:dyDescent="0.2">
      <c r="B44" s="548" t="s">
        <v>465</v>
      </c>
      <c r="C44" s="548"/>
      <c r="D44" s="548"/>
      <c r="E44" s="548"/>
      <c r="F44" s="3"/>
      <c r="G44" s="3"/>
    </row>
    <row r="45" spans="1:9" x14ac:dyDescent="0.2">
      <c r="B45" s="50" t="s">
        <v>265</v>
      </c>
      <c r="C45" s="50" t="s">
        <v>258</v>
      </c>
      <c r="D45" s="50" t="s">
        <v>266</v>
      </c>
      <c r="E45" s="50" t="s">
        <v>475</v>
      </c>
      <c r="F45" s="24"/>
      <c r="G45" s="3"/>
    </row>
    <row r="46" spans="1:9" x14ac:dyDescent="0.2">
      <c r="B46" s="5">
        <v>0</v>
      </c>
      <c r="C46" s="5">
        <v>0</v>
      </c>
      <c r="D46" s="5">
        <f>B19</f>
        <v>0</v>
      </c>
      <c r="E46" s="5">
        <f>D46</f>
        <v>0</v>
      </c>
      <c r="F46" s="3"/>
      <c r="G46" s="3"/>
    </row>
    <row r="47" spans="1:9" x14ac:dyDescent="0.2">
      <c r="B47" s="5">
        <f>B4</f>
        <v>0</v>
      </c>
      <c r="C47" s="5">
        <f>B29</f>
        <v>0</v>
      </c>
      <c r="D47" s="5">
        <f>D46</f>
        <v>0</v>
      </c>
      <c r="E47" s="5">
        <f>B21</f>
        <v>0</v>
      </c>
      <c r="F47" s="3"/>
      <c r="G47" s="3"/>
    </row>
    <row r="48" spans="1:9" x14ac:dyDescent="0.2">
      <c r="B48" s="3"/>
      <c r="C48" s="3"/>
      <c r="D48" s="3"/>
      <c r="E48" s="3"/>
      <c r="F48" s="3"/>
      <c r="G48" s="3"/>
    </row>
  </sheetData>
  <mergeCells count="10">
    <mergeCell ref="B44:E44"/>
    <mergeCell ref="A2:A3"/>
    <mergeCell ref="E2:E3"/>
    <mergeCell ref="B2:D2"/>
    <mergeCell ref="A1:E1"/>
    <mergeCell ref="A26:I26"/>
    <mergeCell ref="H27:I27"/>
    <mergeCell ref="B27:C27"/>
    <mergeCell ref="D27:E27"/>
    <mergeCell ref="F27:G27"/>
  </mergeCells>
  <phoneticPr fontId="26" type="noConversion"/>
  <pageMargins left="0.8" right="0.75" top="0.7" bottom="1.23" header="0" footer="0"/>
  <pageSetup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I4:N27"/>
  <sheetViews>
    <sheetView showGridLines="0" workbookViewId="0">
      <selection activeCell="G29" sqref="G29"/>
    </sheetView>
  </sheetViews>
  <sheetFormatPr baseColWidth="10" defaultRowHeight="12.75" x14ac:dyDescent="0.2"/>
  <cols>
    <col min="1" max="1" width="10.140625" style="230" customWidth="1"/>
    <col min="2" max="7" width="11.42578125" style="230"/>
    <col min="8" max="8" width="7.5703125" style="230" customWidth="1"/>
    <col min="9" max="9" width="3.140625" style="230" customWidth="1"/>
    <col min="10" max="10" width="13.5703125" style="230" customWidth="1"/>
    <col min="11" max="11" width="15.85546875" style="230" customWidth="1"/>
    <col min="12" max="12" width="3.28515625" style="230" customWidth="1"/>
    <col min="13" max="13" width="11.42578125" style="230"/>
    <col min="14" max="14" width="2.7109375" style="230" customWidth="1"/>
    <col min="15" max="16384" width="11.42578125" style="230"/>
  </cols>
  <sheetData>
    <row r="4" spans="9:14" ht="13.5" thickBot="1" x14ac:dyDescent="0.25"/>
    <row r="5" spans="9:14" ht="17.25" thickTop="1" thickBot="1" x14ac:dyDescent="0.3">
      <c r="J5" s="562" t="s">
        <v>476</v>
      </c>
      <c r="K5" s="563"/>
      <c r="L5" s="563"/>
      <c r="M5" s="564"/>
    </row>
    <row r="6" spans="9:14" ht="13.5" thickTop="1" x14ac:dyDescent="0.2"/>
    <row r="7" spans="9:14" ht="13.5" thickBot="1" x14ac:dyDescent="0.25"/>
    <row r="8" spans="9:14" ht="13.5" thickTop="1" x14ac:dyDescent="0.2">
      <c r="I8" s="232"/>
      <c r="J8" s="233"/>
      <c r="K8" s="233"/>
      <c r="L8" s="233"/>
      <c r="M8" s="233"/>
      <c r="N8" s="234"/>
    </row>
    <row r="9" spans="9:14" x14ac:dyDescent="0.2">
      <c r="I9" s="235"/>
      <c r="J9" s="565" t="s">
        <v>467</v>
      </c>
      <c r="K9" s="565"/>
      <c r="L9" s="236" t="s">
        <v>474</v>
      </c>
      <c r="M9" s="237">
        <f>Hoja6!B4</f>
        <v>0</v>
      </c>
      <c r="N9" s="238"/>
    </row>
    <row r="10" spans="9:14" x14ac:dyDescent="0.2">
      <c r="I10" s="235"/>
      <c r="J10" s="236"/>
      <c r="K10" s="236"/>
      <c r="L10" s="236"/>
      <c r="M10" s="236"/>
      <c r="N10" s="238"/>
    </row>
    <row r="11" spans="9:14" x14ac:dyDescent="0.2">
      <c r="I11" s="235"/>
      <c r="J11" s="239" t="s">
        <v>468</v>
      </c>
      <c r="K11" s="239"/>
      <c r="L11" s="236" t="s">
        <v>474</v>
      </c>
      <c r="M11" s="237">
        <f>Hoja6!B22</f>
        <v>0</v>
      </c>
      <c r="N11" s="238"/>
    </row>
    <row r="12" spans="9:14" x14ac:dyDescent="0.2">
      <c r="I12" s="235"/>
      <c r="J12" s="236"/>
      <c r="K12" s="236"/>
      <c r="L12" s="236"/>
      <c r="M12" s="236"/>
      <c r="N12" s="238"/>
    </row>
    <row r="13" spans="9:14" x14ac:dyDescent="0.2">
      <c r="I13" s="235"/>
      <c r="J13" s="239" t="s">
        <v>469</v>
      </c>
      <c r="K13" s="239"/>
      <c r="L13" s="236" t="s">
        <v>474</v>
      </c>
      <c r="M13" s="237">
        <f>Hoja6!B6</f>
        <v>0</v>
      </c>
      <c r="N13" s="238"/>
    </row>
    <row r="14" spans="9:14" x14ac:dyDescent="0.2">
      <c r="I14" s="235"/>
      <c r="J14" s="236"/>
      <c r="K14" s="236"/>
      <c r="L14" s="236"/>
      <c r="M14" s="236"/>
      <c r="N14" s="238"/>
    </row>
    <row r="15" spans="9:14" x14ac:dyDescent="0.2">
      <c r="I15" s="235"/>
      <c r="J15" s="236" t="s">
        <v>456</v>
      </c>
      <c r="K15" s="236"/>
      <c r="L15" s="236" t="s">
        <v>474</v>
      </c>
      <c r="M15" s="237">
        <f>+M9*M13</f>
        <v>0</v>
      </c>
      <c r="N15" s="238"/>
    </row>
    <row r="16" spans="9:14" x14ac:dyDescent="0.2">
      <c r="I16" s="235"/>
      <c r="J16" s="236"/>
      <c r="K16" s="236"/>
      <c r="L16" s="236"/>
      <c r="M16" s="236"/>
      <c r="N16" s="238"/>
    </row>
    <row r="17" spans="9:14" x14ac:dyDescent="0.2">
      <c r="I17" s="235"/>
      <c r="J17" s="239" t="s">
        <v>470</v>
      </c>
      <c r="K17" s="239"/>
      <c r="L17" s="236" t="s">
        <v>474</v>
      </c>
      <c r="M17" s="237">
        <f>Hoja6!B16</f>
        <v>0</v>
      </c>
      <c r="N17" s="238"/>
    </row>
    <row r="18" spans="9:14" x14ac:dyDescent="0.2">
      <c r="I18" s="235"/>
      <c r="J18" s="236"/>
      <c r="K18" s="236"/>
      <c r="L18" s="236"/>
      <c r="M18" s="236"/>
      <c r="N18" s="238"/>
    </row>
    <row r="19" spans="9:14" x14ac:dyDescent="0.2">
      <c r="I19" s="235"/>
      <c r="J19" s="239" t="s">
        <v>471</v>
      </c>
      <c r="K19" s="239"/>
      <c r="L19" s="236" t="s">
        <v>474</v>
      </c>
      <c r="M19" s="237">
        <f>Hoja6!B19</f>
        <v>0</v>
      </c>
      <c r="N19" s="238"/>
    </row>
    <row r="20" spans="9:14" x14ac:dyDescent="0.2">
      <c r="I20" s="235"/>
      <c r="J20" s="236"/>
      <c r="K20" s="236"/>
      <c r="L20" s="236"/>
      <c r="M20" s="236"/>
      <c r="N20" s="238"/>
    </row>
    <row r="21" spans="9:14" x14ac:dyDescent="0.2">
      <c r="I21" s="235"/>
      <c r="J21" s="239" t="s">
        <v>472</v>
      </c>
      <c r="K21" s="239"/>
      <c r="L21" s="236" t="s">
        <v>474</v>
      </c>
      <c r="M21" s="237">
        <f>Hoja6!B33</f>
        <v>0</v>
      </c>
      <c r="N21" s="238"/>
    </row>
    <row r="22" spans="9:14" x14ac:dyDescent="0.2">
      <c r="I22" s="235"/>
      <c r="J22" s="236"/>
      <c r="K22" s="236"/>
      <c r="L22" s="236"/>
      <c r="M22" s="236"/>
      <c r="N22" s="238"/>
    </row>
    <row r="23" spans="9:14" x14ac:dyDescent="0.2">
      <c r="I23" s="235"/>
      <c r="J23" s="239" t="s">
        <v>473</v>
      </c>
      <c r="K23" s="239"/>
      <c r="L23" s="236" t="s">
        <v>474</v>
      </c>
      <c r="M23" s="237">
        <f>Hoja6!B35</f>
        <v>0</v>
      </c>
      <c r="N23" s="238"/>
    </row>
    <row r="24" spans="9:14" x14ac:dyDescent="0.2">
      <c r="I24" s="235"/>
      <c r="J24" s="240"/>
      <c r="K24" s="240"/>
      <c r="L24" s="240"/>
      <c r="M24" s="240"/>
      <c r="N24" s="238"/>
    </row>
    <row r="25" spans="9:14" ht="13.5" thickBot="1" x14ac:dyDescent="0.25">
      <c r="I25" s="241"/>
      <c r="J25" s="242"/>
      <c r="K25" s="242"/>
      <c r="L25" s="242"/>
      <c r="M25" s="242"/>
      <c r="N25" s="243"/>
    </row>
    <row r="26" spans="9:14" ht="13.5" thickTop="1" x14ac:dyDescent="0.2"/>
    <row r="27" spans="9:14" x14ac:dyDescent="0.2">
      <c r="J27" s="231"/>
    </row>
  </sheetData>
  <mergeCells count="2">
    <mergeCell ref="J5:M5"/>
    <mergeCell ref="J9:K9"/>
  </mergeCells>
  <pageMargins left="0.70866141732283472" right="0.70866141732283472" top="0.74803149606299213" bottom="0.74803149606299213" header="0.31496062992125984" footer="0.31496062992125984"/>
  <pageSetup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49"/>
  <sheetViews>
    <sheetView workbookViewId="0">
      <selection activeCell="B35" sqref="B35"/>
    </sheetView>
  </sheetViews>
  <sheetFormatPr baseColWidth="10" defaultRowHeight="12.75" x14ac:dyDescent="0.2"/>
  <cols>
    <col min="1" max="1" width="47" customWidth="1"/>
    <col min="2" max="2" width="13.5703125" customWidth="1"/>
    <col min="3" max="3" width="15.28515625" customWidth="1"/>
    <col min="4" max="4" width="14" customWidth="1"/>
    <col min="5" max="5" width="14.5703125" customWidth="1"/>
    <col min="6" max="6" width="15" customWidth="1"/>
    <col min="7" max="7" width="14.7109375" customWidth="1"/>
  </cols>
  <sheetData>
    <row r="1" spans="1:7" ht="20.25" x14ac:dyDescent="0.3">
      <c r="A1" s="63" t="s">
        <v>267</v>
      </c>
      <c r="B1" s="63"/>
      <c r="C1" s="63"/>
      <c r="D1" s="63"/>
      <c r="E1" s="63"/>
      <c r="F1" s="63"/>
    </row>
    <row r="2" spans="1:7" ht="15" x14ac:dyDescent="0.2">
      <c r="A2" s="72" t="s">
        <v>483</v>
      </c>
      <c r="B2" s="251" t="s">
        <v>466</v>
      </c>
      <c r="C2" s="251" t="s">
        <v>436</v>
      </c>
      <c r="D2" s="251" t="s">
        <v>437</v>
      </c>
      <c r="E2" s="251" t="s">
        <v>438</v>
      </c>
      <c r="F2" s="251" t="s">
        <v>439</v>
      </c>
      <c r="G2" s="251" t="s">
        <v>440</v>
      </c>
    </row>
    <row r="3" spans="1:7" ht="15" x14ac:dyDescent="0.2">
      <c r="A3" s="470" t="s">
        <v>384</v>
      </c>
      <c r="B3" s="72"/>
      <c r="C3" s="252"/>
      <c r="D3" s="252"/>
      <c r="E3" s="252"/>
      <c r="F3" s="252"/>
      <c r="G3" s="252"/>
    </row>
    <row r="4" spans="1:7" ht="15" x14ac:dyDescent="0.2">
      <c r="A4" s="470" t="s">
        <v>385</v>
      </c>
      <c r="B4" s="72"/>
      <c r="C4" s="252"/>
      <c r="D4" s="252"/>
      <c r="E4" s="252"/>
      <c r="F4" s="252"/>
      <c r="G4" s="252"/>
    </row>
    <row r="5" spans="1:7" ht="15" x14ac:dyDescent="0.2">
      <c r="A5" s="470" t="s">
        <v>386</v>
      </c>
      <c r="B5" s="72"/>
      <c r="C5" s="252"/>
      <c r="D5" s="252"/>
      <c r="E5" s="252"/>
      <c r="F5" s="252"/>
      <c r="G5" s="252"/>
    </row>
    <row r="6" spans="1:7" ht="15" x14ac:dyDescent="0.2">
      <c r="A6" s="470" t="s">
        <v>387</v>
      </c>
      <c r="B6" s="72"/>
      <c r="C6" s="252"/>
      <c r="D6" s="252"/>
      <c r="E6" s="252"/>
      <c r="F6" s="252"/>
      <c r="G6" s="252"/>
    </row>
    <row r="7" spans="1:7" ht="15" x14ac:dyDescent="0.2">
      <c r="A7" s="471" t="s">
        <v>484</v>
      </c>
      <c r="B7" s="72"/>
      <c r="C7" s="252"/>
      <c r="D7" s="252"/>
      <c r="E7" s="252"/>
      <c r="F7" s="252"/>
      <c r="G7" s="252"/>
    </row>
    <row r="8" spans="1:7" ht="15" x14ac:dyDescent="0.2">
      <c r="A8" s="470" t="s">
        <v>388</v>
      </c>
      <c r="B8" s="252"/>
      <c r="C8" s="252"/>
      <c r="D8" s="252"/>
      <c r="E8" s="252"/>
      <c r="F8" s="252"/>
      <c r="G8" s="72"/>
    </row>
    <row r="9" spans="1:7" ht="15" x14ac:dyDescent="0.2">
      <c r="A9" s="268" t="s">
        <v>486</v>
      </c>
      <c r="B9" s="252"/>
      <c r="C9" s="252"/>
      <c r="D9" s="252"/>
      <c r="E9" s="252"/>
      <c r="F9" s="252"/>
      <c r="G9" s="252"/>
    </row>
    <row r="10" spans="1:7" x14ac:dyDescent="0.2">
      <c r="A10" s="244"/>
      <c r="B10" s="245"/>
      <c r="C10" s="245"/>
      <c r="D10" s="245"/>
      <c r="E10" s="245"/>
      <c r="F10" s="245"/>
      <c r="G10" s="244"/>
    </row>
    <row r="11" spans="1:7" ht="18" x14ac:dyDescent="0.25">
      <c r="A11" s="566" t="s">
        <v>389</v>
      </c>
      <c r="B11" s="566"/>
      <c r="C11" s="566"/>
      <c r="D11" s="566"/>
      <c r="E11" s="566"/>
      <c r="F11" s="566"/>
      <c r="G11" s="566"/>
    </row>
    <row r="12" spans="1:7" x14ac:dyDescent="0.2">
      <c r="A12" s="246" t="s">
        <v>483</v>
      </c>
      <c r="B12" s="229" t="s">
        <v>466</v>
      </c>
      <c r="C12" s="229" t="s">
        <v>436</v>
      </c>
      <c r="D12" s="229" t="s">
        <v>437</v>
      </c>
      <c r="E12" s="229" t="s">
        <v>438</v>
      </c>
      <c r="F12" s="229" t="s">
        <v>439</v>
      </c>
      <c r="G12" s="229" t="s">
        <v>440</v>
      </c>
    </row>
    <row r="13" spans="1:7" x14ac:dyDescent="0.2">
      <c r="A13" s="4" t="s">
        <v>485</v>
      </c>
      <c r="B13" s="4"/>
      <c r="C13" s="5"/>
      <c r="D13" s="5"/>
      <c r="E13" s="5"/>
      <c r="F13" s="5"/>
      <c r="G13" s="5"/>
    </row>
    <row r="14" spans="1:7" x14ac:dyDescent="0.2">
      <c r="A14" s="4" t="s">
        <v>390</v>
      </c>
      <c r="B14" s="5"/>
      <c r="C14" s="5"/>
      <c r="D14" s="5"/>
      <c r="E14" s="5"/>
      <c r="F14" s="5"/>
      <c r="G14" s="4"/>
    </row>
    <row r="15" spans="1:7" x14ac:dyDescent="0.2">
      <c r="A15" s="77"/>
      <c r="C15" s="94"/>
      <c r="D15" s="94"/>
      <c r="E15" s="94"/>
      <c r="F15" s="94"/>
      <c r="G15" s="94"/>
    </row>
    <row r="17" spans="1:7" ht="18" x14ac:dyDescent="0.25">
      <c r="A17" s="59" t="s">
        <v>268</v>
      </c>
      <c r="B17" s="59"/>
      <c r="C17" s="59"/>
      <c r="D17" s="59"/>
      <c r="E17" s="59"/>
      <c r="F17" s="59"/>
    </row>
    <row r="18" spans="1:7" ht="21.95" customHeight="1" x14ac:dyDescent="0.2">
      <c r="A18" s="253" t="s">
        <v>454</v>
      </c>
      <c r="B18" s="253" t="s">
        <v>466</v>
      </c>
      <c r="C18" s="253" t="s">
        <v>436</v>
      </c>
      <c r="D18" s="253" t="s">
        <v>437</v>
      </c>
      <c r="E18" s="253" t="s">
        <v>438</v>
      </c>
      <c r="F18" s="253" t="s">
        <v>439</v>
      </c>
      <c r="G18" s="253" t="s">
        <v>440</v>
      </c>
    </row>
    <row r="19" spans="1:7" ht="21.95" customHeight="1" x14ac:dyDescent="0.2">
      <c r="A19" s="72" t="s">
        <v>492</v>
      </c>
      <c r="B19" s="72"/>
      <c r="C19" s="252"/>
      <c r="D19" s="252"/>
      <c r="E19" s="252"/>
      <c r="F19" s="252"/>
      <c r="G19" s="252"/>
    </row>
    <row r="20" spans="1:7" ht="21.95" customHeight="1" x14ac:dyDescent="0.2">
      <c r="A20" s="72" t="s">
        <v>269</v>
      </c>
      <c r="B20" s="252"/>
      <c r="C20" s="252"/>
      <c r="D20" s="252"/>
      <c r="E20" s="252"/>
      <c r="F20" s="252"/>
      <c r="G20" s="252"/>
    </row>
    <row r="21" spans="1:7" ht="21.95" customHeight="1" x14ac:dyDescent="0.2">
      <c r="A21" s="72" t="s">
        <v>270</v>
      </c>
      <c r="B21" s="72"/>
      <c r="C21" s="252"/>
      <c r="D21" s="252"/>
      <c r="E21" s="252"/>
      <c r="F21" s="252"/>
      <c r="G21" s="252"/>
    </row>
    <row r="22" spans="1:7" ht="21.95" customHeight="1" x14ac:dyDescent="0.2">
      <c r="A22" s="72" t="s">
        <v>493</v>
      </c>
      <c r="B22" s="252"/>
      <c r="C22" s="252"/>
      <c r="D22" s="252"/>
      <c r="E22" s="252"/>
      <c r="F22" s="252"/>
      <c r="G22" s="252"/>
    </row>
    <row r="24" spans="1:7" ht="20.25" x14ac:dyDescent="0.3">
      <c r="A24" s="254" t="s">
        <v>271</v>
      </c>
      <c r="B24" s="63"/>
      <c r="C24" s="63"/>
      <c r="D24" s="63"/>
      <c r="E24" s="63"/>
      <c r="F24" s="63"/>
      <c r="G24" s="63"/>
    </row>
    <row r="25" spans="1:7" x14ac:dyDescent="0.2">
      <c r="A25" s="4" t="s">
        <v>37</v>
      </c>
      <c r="B25" s="4" t="s">
        <v>272</v>
      </c>
      <c r="C25" s="77"/>
      <c r="D25" s="77"/>
      <c r="E25" s="77"/>
      <c r="F25" s="77"/>
      <c r="G25" s="77"/>
    </row>
    <row r="26" spans="1:7" x14ac:dyDescent="0.2">
      <c r="A26" s="4" t="s">
        <v>487</v>
      </c>
      <c r="B26" s="5"/>
      <c r="C26" s="94"/>
      <c r="D26" s="94"/>
      <c r="E26" s="94"/>
      <c r="F26" s="94"/>
      <c r="G26" s="94"/>
    </row>
    <row r="27" spans="1:7" x14ac:dyDescent="0.2">
      <c r="A27" s="4" t="s">
        <v>488</v>
      </c>
      <c r="B27" s="5"/>
      <c r="C27" s="94"/>
      <c r="D27" s="94"/>
      <c r="E27" s="94"/>
      <c r="F27" s="94"/>
      <c r="G27" s="94"/>
    </row>
    <row r="28" spans="1:7" x14ac:dyDescent="0.2">
      <c r="A28" s="11" t="s">
        <v>489</v>
      </c>
      <c r="B28" s="5"/>
      <c r="C28" s="77"/>
      <c r="D28" s="77"/>
      <c r="E28" s="77"/>
      <c r="F28" s="77"/>
      <c r="G28" s="77"/>
    </row>
    <row r="29" spans="1:7" x14ac:dyDescent="0.2">
      <c r="A29" s="221" t="s">
        <v>490</v>
      </c>
      <c r="B29" s="5"/>
      <c r="C29" s="77"/>
      <c r="D29" s="77"/>
      <c r="E29" s="77"/>
      <c r="F29" s="77"/>
      <c r="G29" s="77"/>
    </row>
    <row r="30" spans="1:7" x14ac:dyDescent="0.2">
      <c r="A30" s="221" t="s">
        <v>491</v>
      </c>
      <c r="B30" s="5"/>
      <c r="C30" s="94"/>
      <c r="D30" s="94"/>
      <c r="E30" s="94"/>
      <c r="F30" s="94"/>
      <c r="G30" s="94"/>
    </row>
    <row r="32" spans="1:7" x14ac:dyDescent="0.2">
      <c r="A32" s="250"/>
      <c r="B32" s="255"/>
      <c r="C32" s="256"/>
      <c r="D32" s="250"/>
      <c r="E32" s="250"/>
      <c r="F32" s="250"/>
      <c r="G32" s="250"/>
    </row>
    <row r="33" spans="1:7" x14ac:dyDescent="0.2">
      <c r="A33" s="219"/>
      <c r="B33" s="247"/>
      <c r="C33" s="256"/>
      <c r="D33" s="247"/>
      <c r="E33" s="247"/>
      <c r="F33" s="247"/>
      <c r="G33" s="247"/>
    </row>
    <row r="34" spans="1:7" x14ac:dyDescent="0.2">
      <c r="A34" s="219"/>
      <c r="B34" s="249"/>
      <c r="C34" s="256"/>
      <c r="D34" s="248"/>
      <c r="E34" s="248"/>
      <c r="F34" s="248"/>
      <c r="G34" s="248"/>
    </row>
    <row r="35" spans="1:7" x14ac:dyDescent="0.2">
      <c r="A35" s="219"/>
      <c r="B35" s="248"/>
      <c r="C35" s="248"/>
      <c r="D35" s="249"/>
      <c r="E35" s="249"/>
      <c r="F35" s="249"/>
      <c r="G35" s="249"/>
    </row>
    <row r="36" spans="1:7" x14ac:dyDescent="0.2">
      <c r="A36" s="219"/>
      <c r="B36" s="77"/>
      <c r="C36" s="94"/>
      <c r="D36" s="94"/>
      <c r="E36" s="94"/>
      <c r="F36" s="94"/>
      <c r="G36" s="94"/>
    </row>
    <row r="37" spans="1:7" x14ac:dyDescent="0.2">
      <c r="A37" s="219"/>
      <c r="B37" s="77"/>
      <c r="C37" s="94"/>
      <c r="D37" s="94"/>
      <c r="E37" s="94"/>
      <c r="F37" s="94"/>
      <c r="G37" s="94"/>
    </row>
    <row r="38" spans="1:7" x14ac:dyDescent="0.2">
      <c r="A38" s="219"/>
      <c r="B38" s="77"/>
      <c r="C38" s="94"/>
      <c r="D38" s="94"/>
      <c r="E38" s="94"/>
      <c r="F38" s="94"/>
      <c r="G38" s="94"/>
    </row>
    <row r="39" spans="1:7" x14ac:dyDescent="0.2">
      <c r="A39" s="219"/>
      <c r="B39" s="77"/>
      <c r="C39" s="94"/>
      <c r="D39" s="94"/>
      <c r="E39" s="94"/>
      <c r="F39" s="94"/>
      <c r="G39" s="94"/>
    </row>
    <row r="40" spans="1:7" x14ac:dyDescent="0.2">
      <c r="A40" s="219"/>
      <c r="B40" s="77"/>
      <c r="C40" s="94"/>
      <c r="D40" s="94"/>
      <c r="E40" s="94"/>
      <c r="F40" s="94"/>
      <c r="G40" s="94"/>
    </row>
    <row r="41" spans="1:7" x14ac:dyDescent="0.2">
      <c r="A41" s="219"/>
      <c r="B41" s="77"/>
      <c r="C41" s="94"/>
      <c r="D41" s="94"/>
      <c r="E41" s="94"/>
      <c r="F41" s="94"/>
      <c r="G41" s="94"/>
    </row>
    <row r="42" spans="1:7" x14ac:dyDescent="0.2">
      <c r="A42" s="219"/>
      <c r="B42" s="77"/>
      <c r="C42" s="94"/>
      <c r="D42" s="94"/>
      <c r="E42" s="94"/>
      <c r="F42" s="94"/>
      <c r="G42" s="94"/>
    </row>
    <row r="43" spans="1:7" x14ac:dyDescent="0.2">
      <c r="A43" s="219"/>
      <c r="B43" s="77"/>
      <c r="C43" s="94"/>
      <c r="D43" s="94"/>
      <c r="E43" s="94"/>
      <c r="F43" s="94"/>
      <c r="G43" s="94"/>
    </row>
    <row r="44" spans="1:7" x14ac:dyDescent="0.2">
      <c r="A44" s="219"/>
      <c r="B44" s="77"/>
      <c r="C44" s="94"/>
      <c r="D44" s="94"/>
      <c r="E44" s="94"/>
      <c r="F44" s="94"/>
      <c r="G44" s="94"/>
    </row>
    <row r="45" spans="1:7" x14ac:dyDescent="0.2">
      <c r="A45" s="219"/>
      <c r="B45" s="77"/>
      <c r="C45" s="94"/>
      <c r="D45" s="94"/>
      <c r="E45" s="94"/>
      <c r="F45" s="94"/>
      <c r="G45" s="94"/>
    </row>
    <row r="46" spans="1:7" x14ac:dyDescent="0.2">
      <c r="A46" s="219"/>
      <c r="B46" s="77"/>
      <c r="C46" s="94"/>
      <c r="D46" s="94"/>
      <c r="E46" s="94"/>
      <c r="F46" s="94"/>
      <c r="G46" s="94"/>
    </row>
    <row r="47" spans="1:7" x14ac:dyDescent="0.2">
      <c r="A47" s="219"/>
      <c r="B47" s="77"/>
      <c r="C47" s="94"/>
      <c r="D47" s="94"/>
      <c r="E47" s="94"/>
      <c r="F47" s="94"/>
      <c r="G47" s="94"/>
    </row>
    <row r="48" spans="1:7" x14ac:dyDescent="0.2">
      <c r="A48" s="219"/>
      <c r="B48" s="77"/>
      <c r="C48" s="94"/>
      <c r="D48" s="94"/>
      <c r="E48" s="94"/>
      <c r="F48" s="94"/>
      <c r="G48" s="94"/>
    </row>
    <row r="49" spans="3:7" x14ac:dyDescent="0.2">
      <c r="C49" s="3"/>
      <c r="D49" s="3"/>
      <c r="E49" s="3"/>
      <c r="F49" s="3"/>
      <c r="G49" s="3"/>
    </row>
  </sheetData>
  <mergeCells count="1">
    <mergeCell ref="A11:G11"/>
  </mergeCells>
  <phoneticPr fontId="26" type="noConversion"/>
  <pageMargins left="0" right="0" top="0" bottom="0" header="0" footer="0"/>
  <pageSetup scale="10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
  <sheetViews>
    <sheetView topLeftCell="A13" workbookViewId="0">
      <selection activeCell="A5" sqref="A5"/>
    </sheetView>
  </sheetViews>
  <sheetFormatPr baseColWidth="10" defaultRowHeight="12.75" x14ac:dyDescent="0.2"/>
  <cols>
    <col min="1" max="1" width="46.85546875" customWidth="1"/>
    <col min="2" max="2" width="16" customWidth="1"/>
    <col min="3" max="3" width="16.28515625" customWidth="1"/>
    <col min="4" max="4" width="15.42578125" customWidth="1"/>
    <col min="5" max="5" width="16" customWidth="1"/>
    <col min="6" max="6" width="15.5703125" customWidth="1"/>
  </cols>
  <sheetData>
    <row r="1" spans="1:6" ht="32.25" customHeight="1" x14ac:dyDescent="0.2">
      <c r="A1" s="567" t="s">
        <v>274</v>
      </c>
      <c r="B1" s="567"/>
      <c r="C1" s="567"/>
      <c r="D1" s="567"/>
      <c r="E1" s="567"/>
      <c r="F1" s="567"/>
    </row>
    <row r="2" spans="1:6" ht="23.25" customHeight="1" x14ac:dyDescent="0.2">
      <c r="A2" s="466" t="s">
        <v>454</v>
      </c>
      <c r="B2" s="466" t="s">
        <v>436</v>
      </c>
      <c r="C2" s="466" t="s">
        <v>437</v>
      </c>
      <c r="D2" s="466" t="s">
        <v>438</v>
      </c>
      <c r="E2" s="466" t="s">
        <v>439</v>
      </c>
      <c r="F2" s="466" t="s">
        <v>440</v>
      </c>
    </row>
    <row r="3" spans="1:6" ht="18.75" customHeight="1" x14ac:dyDescent="0.2">
      <c r="A3" s="466" t="s">
        <v>420</v>
      </c>
      <c r="B3" s="499"/>
      <c r="C3" s="156">
        <f>Hoja1!C5</f>
        <v>0.1245</v>
      </c>
      <c r="D3" s="156">
        <f>Hoja1!D5</f>
        <v>0.1084</v>
      </c>
      <c r="E3" s="156">
        <f>Hoja1!E5</f>
        <v>7.6100000000000001E-2</v>
      </c>
      <c r="F3" s="156">
        <f>Hoja1!F5</f>
        <v>0.06</v>
      </c>
    </row>
    <row r="4" spans="1:6" ht="18" customHeight="1" x14ac:dyDescent="0.25">
      <c r="A4" s="198" t="s">
        <v>203</v>
      </c>
      <c r="B4" s="97"/>
      <c r="C4" s="97"/>
      <c r="D4" s="97"/>
      <c r="E4" s="97"/>
      <c r="F4" s="97"/>
    </row>
    <row r="5" spans="1:6" ht="18" customHeight="1" x14ac:dyDescent="0.2">
      <c r="A5" s="190" t="s">
        <v>204</v>
      </c>
      <c r="B5" s="205">
        <f>Hoja5!B6</f>
        <v>0</v>
      </c>
      <c r="C5" s="205">
        <f>Hoja5!C6</f>
        <v>0</v>
      </c>
      <c r="D5" s="205">
        <f>Hoja5!D6</f>
        <v>0</v>
      </c>
      <c r="E5" s="205">
        <f>Hoja5!E6</f>
        <v>0</v>
      </c>
      <c r="F5" s="205">
        <f>Hoja5!F6</f>
        <v>0</v>
      </c>
    </row>
    <row r="6" spans="1:6" ht="18" customHeight="1" x14ac:dyDescent="0.2">
      <c r="A6" s="190" t="s">
        <v>205</v>
      </c>
      <c r="B6" s="205">
        <f>Hoja7!C22</f>
        <v>0</v>
      </c>
      <c r="C6" s="205">
        <f>Hoja7!D22</f>
        <v>0</v>
      </c>
      <c r="D6" s="205">
        <f>Hoja7!E22</f>
        <v>0</v>
      </c>
      <c r="E6" s="205">
        <f>Hoja7!F22</f>
        <v>0</v>
      </c>
      <c r="F6" s="205">
        <f>Hoja7!G22</f>
        <v>0</v>
      </c>
    </row>
    <row r="7" spans="1:6" ht="18" customHeight="1" x14ac:dyDescent="0.2">
      <c r="A7" s="190" t="s">
        <v>206</v>
      </c>
      <c r="B7" s="205">
        <f>Hoja5!B7</f>
        <v>0</v>
      </c>
      <c r="C7" s="205">
        <f>Hoja5!C7</f>
        <v>0</v>
      </c>
      <c r="D7" s="205">
        <f>Hoja5!D7</f>
        <v>0</v>
      </c>
      <c r="E7" s="205">
        <f>Hoja5!E7</f>
        <v>0</v>
      </c>
      <c r="F7" s="205">
        <f>Hoja5!F7</f>
        <v>0</v>
      </c>
    </row>
    <row r="8" spans="1:6" ht="18" customHeight="1" x14ac:dyDescent="0.25">
      <c r="A8" s="259" t="s">
        <v>207</v>
      </c>
      <c r="B8" s="257">
        <f>SUM(B5:B7)</f>
        <v>0</v>
      </c>
      <c r="C8" s="257">
        <f>SUM(C5:C7)</f>
        <v>0</v>
      </c>
      <c r="D8" s="257">
        <f>SUM(D5:D7)</f>
        <v>0</v>
      </c>
      <c r="E8" s="257">
        <f>SUM(E5:E7)</f>
        <v>0</v>
      </c>
      <c r="F8" s="257">
        <f>SUM(F5:F7)</f>
        <v>0</v>
      </c>
    </row>
    <row r="9" spans="1:6" ht="18" customHeight="1" x14ac:dyDescent="0.2">
      <c r="A9" s="190" t="s">
        <v>208</v>
      </c>
      <c r="B9" s="205"/>
      <c r="C9" s="205"/>
      <c r="D9" s="205"/>
      <c r="E9" s="205"/>
      <c r="F9" s="205"/>
    </row>
    <row r="10" spans="1:6" ht="18" customHeight="1" x14ac:dyDescent="0.2">
      <c r="A10" s="190" t="s">
        <v>209</v>
      </c>
      <c r="B10" s="205">
        <f>Hoja5!B10</f>
        <v>0</v>
      </c>
      <c r="C10" s="205">
        <f>Hoja5!C10</f>
        <v>0</v>
      </c>
      <c r="D10" s="205">
        <f>Hoja5!D10</f>
        <v>0</v>
      </c>
      <c r="E10" s="205">
        <f>Hoja5!E10</f>
        <v>0</v>
      </c>
      <c r="F10" s="205">
        <f>Hoja5!F10</f>
        <v>0</v>
      </c>
    </row>
    <row r="11" spans="1:6" ht="18" customHeight="1" x14ac:dyDescent="0.2">
      <c r="A11" s="260" t="s">
        <v>210</v>
      </c>
      <c r="B11" s="205">
        <f>Hoja5!B11</f>
        <v>5760000</v>
      </c>
      <c r="C11" s="205">
        <f>Hoja5!C11</f>
        <v>6477120</v>
      </c>
      <c r="D11" s="205">
        <f>Hoja5!D11</f>
        <v>7179239.8080000002</v>
      </c>
      <c r="E11" s="205">
        <f>Hoja5!E11</f>
        <v>7725579.9573888006</v>
      </c>
      <c r="F11" s="205">
        <f>Hoja5!F11</f>
        <v>8189114.754832129</v>
      </c>
    </row>
    <row r="12" spans="1:6" ht="18" customHeight="1" x14ac:dyDescent="0.2">
      <c r="A12" s="190" t="s">
        <v>211</v>
      </c>
      <c r="B12" s="205">
        <f>Hoja5!B12</f>
        <v>0</v>
      </c>
      <c r="C12" s="205">
        <f>Hoja5!C12</f>
        <v>0</v>
      </c>
      <c r="D12" s="205">
        <f>Hoja5!D12</f>
        <v>0</v>
      </c>
      <c r="E12" s="205">
        <f>Hoja5!E12</f>
        <v>0</v>
      </c>
      <c r="F12" s="205">
        <f>Hoja5!F12</f>
        <v>0</v>
      </c>
    </row>
    <row r="13" spans="1:6" ht="18" customHeight="1" x14ac:dyDescent="0.2">
      <c r="A13" s="190" t="s">
        <v>212</v>
      </c>
      <c r="B13" s="205">
        <f>Hoja5!B13</f>
        <v>5760000</v>
      </c>
      <c r="C13" s="205">
        <f>Hoja5!C13</f>
        <v>6477120</v>
      </c>
      <c r="D13" s="205">
        <f>Hoja5!D13</f>
        <v>7179239.8080000002</v>
      </c>
      <c r="E13" s="205">
        <f>Hoja5!E13</f>
        <v>7725579.9573888006</v>
      </c>
      <c r="F13" s="205">
        <f>Hoja5!F13</f>
        <v>8189114.754832129</v>
      </c>
    </row>
    <row r="14" spans="1:6" ht="18" customHeight="1" x14ac:dyDescent="0.2">
      <c r="A14" s="190" t="s">
        <v>213</v>
      </c>
      <c r="B14" s="205">
        <f>Hoja5!B14</f>
        <v>0</v>
      </c>
      <c r="C14" s="205">
        <f>Hoja5!C14</f>
        <v>0</v>
      </c>
      <c r="D14" s="205">
        <f>Hoja5!D14</f>
        <v>0</v>
      </c>
      <c r="E14" s="205">
        <f>Hoja5!E14</f>
        <v>0</v>
      </c>
      <c r="F14" s="205">
        <f>Hoja5!F14</f>
        <v>0</v>
      </c>
    </row>
    <row r="15" spans="1:6" ht="18" customHeight="1" x14ac:dyDescent="0.25">
      <c r="A15" s="259" t="s">
        <v>214</v>
      </c>
      <c r="B15" s="257">
        <f>SUM(B10:B14)</f>
        <v>11520000</v>
      </c>
      <c r="C15" s="257">
        <f>SUM(C10:C14)</f>
        <v>12954240</v>
      </c>
      <c r="D15" s="257">
        <f>SUM(D10:D14)</f>
        <v>14358479.616</v>
      </c>
      <c r="E15" s="257">
        <f>SUM(E10:E14)</f>
        <v>15451159.914777601</v>
      </c>
      <c r="F15" s="257">
        <f>SUM(F10:F14)</f>
        <v>16378229.509664258</v>
      </c>
    </row>
    <row r="16" spans="1:6" ht="18" customHeight="1" x14ac:dyDescent="0.25">
      <c r="A16" s="259" t="s">
        <v>215</v>
      </c>
      <c r="B16" s="257">
        <f>+B8+B15</f>
        <v>11520000</v>
      </c>
      <c r="C16" s="257">
        <f>+C8+C15</f>
        <v>12954240</v>
      </c>
      <c r="D16" s="257">
        <f>+D8+D15</f>
        <v>14358479.616</v>
      </c>
      <c r="E16" s="257">
        <f>+E8+E15</f>
        <v>15451159.914777601</v>
      </c>
      <c r="F16" s="257">
        <f>+F8+F15</f>
        <v>16378229.509664258</v>
      </c>
    </row>
    <row r="17" spans="1:6" ht="18" customHeight="1" x14ac:dyDescent="0.2">
      <c r="A17" s="190" t="s">
        <v>216</v>
      </c>
      <c r="B17" s="205"/>
      <c r="C17" s="205"/>
      <c r="D17" s="205"/>
      <c r="E17" s="205"/>
      <c r="F17" s="205"/>
    </row>
    <row r="18" spans="1:6" ht="18" customHeight="1" x14ac:dyDescent="0.2">
      <c r="A18" s="190" t="s">
        <v>217</v>
      </c>
      <c r="B18" s="205">
        <f>Hoja5!B18</f>
        <v>0</v>
      </c>
      <c r="C18" s="205">
        <f>Hoja5!C18</f>
        <v>0</v>
      </c>
      <c r="D18" s="205">
        <f>Hoja5!D18</f>
        <v>0</v>
      </c>
      <c r="E18" s="205">
        <f>Hoja5!E18</f>
        <v>0</v>
      </c>
      <c r="F18" s="205">
        <f>Hoja5!F18</f>
        <v>0</v>
      </c>
    </row>
    <row r="19" spans="1:6" ht="18" customHeight="1" x14ac:dyDescent="0.2">
      <c r="A19" s="260" t="s">
        <v>206</v>
      </c>
      <c r="B19" s="205">
        <f>Hoja5!B19</f>
        <v>0</v>
      </c>
      <c r="C19" s="205">
        <f>Hoja5!C19</f>
        <v>0</v>
      </c>
      <c r="D19" s="205">
        <f>Hoja5!D19</f>
        <v>0</v>
      </c>
      <c r="E19" s="205">
        <f>Hoja5!E19</f>
        <v>0</v>
      </c>
      <c r="F19" s="205">
        <f>Hoja5!F19</f>
        <v>0</v>
      </c>
    </row>
    <row r="20" spans="1:6" ht="18" customHeight="1" x14ac:dyDescent="0.2">
      <c r="A20" s="190" t="s">
        <v>218</v>
      </c>
      <c r="B20" s="205">
        <f>Hoja5!B20</f>
        <v>5400000</v>
      </c>
      <c r="C20" s="205">
        <f>Hoja5!C20</f>
        <v>6072300</v>
      </c>
      <c r="D20" s="205">
        <f>Hoja5!D20</f>
        <v>6730537.3200000003</v>
      </c>
      <c r="E20" s="205">
        <f>Hoja5!E20</f>
        <v>7242731.2100520004</v>
      </c>
      <c r="F20" s="205">
        <f>Hoja5!F20</f>
        <v>7677295.0826551206</v>
      </c>
    </row>
    <row r="21" spans="1:6" ht="18" customHeight="1" x14ac:dyDescent="0.2">
      <c r="A21" s="190" t="s">
        <v>219</v>
      </c>
      <c r="B21" s="205">
        <f>Hoja5!B21</f>
        <v>4320000</v>
      </c>
      <c r="C21" s="205">
        <f>Hoja5!C21</f>
        <v>4857840</v>
      </c>
      <c r="D21" s="205">
        <f>Hoja5!D21</f>
        <v>5384429.8560000006</v>
      </c>
      <c r="E21" s="205">
        <f>Hoja5!E21</f>
        <v>5794184.9680416007</v>
      </c>
      <c r="F21" s="205">
        <f>Hoja5!F21</f>
        <v>6141836.0661240974</v>
      </c>
    </row>
    <row r="22" spans="1:6" ht="18" customHeight="1" x14ac:dyDescent="0.2">
      <c r="A22" s="190" t="s">
        <v>391</v>
      </c>
      <c r="B22" s="205">
        <f>Hoja5!B22</f>
        <v>230000</v>
      </c>
      <c r="C22" s="205">
        <f>Hoja5!C22</f>
        <v>258635</v>
      </c>
      <c r="D22" s="205">
        <f>Hoja5!D22</f>
        <v>286671.03399999999</v>
      </c>
      <c r="E22" s="205">
        <f>Hoja5!E22</f>
        <v>308486.69968740002</v>
      </c>
      <c r="F22" s="205">
        <f>Hoja5!F22</f>
        <v>326995.90166864404</v>
      </c>
    </row>
    <row r="23" spans="1:6" ht="18" customHeight="1" x14ac:dyDescent="0.2">
      <c r="A23" s="260" t="s">
        <v>220</v>
      </c>
      <c r="B23" s="205">
        <f>Hoja5!B23</f>
        <v>1440000</v>
      </c>
      <c r="C23" s="205">
        <f>Hoja5!C23</f>
        <v>1619280</v>
      </c>
      <c r="D23" s="205">
        <f>Hoja5!D23</f>
        <v>1794809.952</v>
      </c>
      <c r="E23" s="205">
        <f>Hoja5!E23</f>
        <v>1931394.9893472001</v>
      </c>
      <c r="F23" s="205">
        <f>Hoja5!F23</f>
        <v>2047278.6887080322</v>
      </c>
    </row>
    <row r="24" spans="1:6" ht="18" customHeight="1" x14ac:dyDescent="0.2">
      <c r="A24" s="190" t="s">
        <v>221</v>
      </c>
      <c r="B24" s="205">
        <f>Hoja5!B24</f>
        <v>720000</v>
      </c>
      <c r="C24" s="205">
        <f>Hoja5!C24</f>
        <v>809640</v>
      </c>
      <c r="D24" s="205">
        <f>Hoja5!D24</f>
        <v>897404.97600000002</v>
      </c>
      <c r="E24" s="205">
        <f>Hoja5!E24</f>
        <v>965697.49467360007</v>
      </c>
      <c r="F24" s="205">
        <f>Hoja5!F24</f>
        <v>1023639.3443540161</v>
      </c>
    </row>
    <row r="25" spans="1:6" ht="18" customHeight="1" x14ac:dyDescent="0.2">
      <c r="A25" s="190" t="s">
        <v>209</v>
      </c>
      <c r="B25" s="205">
        <f>Hoja5!B25</f>
        <v>0</v>
      </c>
      <c r="C25" s="205">
        <f>Hoja5!C25</f>
        <v>0</v>
      </c>
      <c r="D25" s="205">
        <f>Hoja5!D25</f>
        <v>0</v>
      </c>
      <c r="E25" s="205">
        <f>Hoja5!E25</f>
        <v>0</v>
      </c>
      <c r="F25" s="205">
        <f>Hoja5!F25</f>
        <v>0</v>
      </c>
    </row>
    <row r="26" spans="1:6" ht="18" customHeight="1" x14ac:dyDescent="0.2">
      <c r="A26" s="190" t="s">
        <v>222</v>
      </c>
      <c r="B26" s="205">
        <f>Hoja5!B26</f>
        <v>0</v>
      </c>
      <c r="C26" s="205">
        <f>Hoja5!C26</f>
        <v>0</v>
      </c>
      <c r="D26" s="205">
        <f>Hoja5!D26</f>
        <v>0</v>
      </c>
      <c r="E26" s="205">
        <f>Hoja5!E26</f>
        <v>0</v>
      </c>
      <c r="F26" s="205">
        <f>Hoja5!F26</f>
        <v>0</v>
      </c>
    </row>
    <row r="27" spans="1:6" ht="18" customHeight="1" x14ac:dyDescent="0.2">
      <c r="A27" s="190" t="s">
        <v>223</v>
      </c>
      <c r="B27" s="205">
        <f>Hoja5!B27</f>
        <v>600000</v>
      </c>
      <c r="C27" s="205">
        <f>Hoja5!C27</f>
        <v>674700</v>
      </c>
      <c r="D27" s="205">
        <f>Hoja5!D27</f>
        <v>747837.48</v>
      </c>
      <c r="E27" s="205">
        <f>Hoja5!E27</f>
        <v>804747.912228</v>
      </c>
      <c r="F27" s="205">
        <f>Hoja5!F27</f>
        <v>853032.78696168005</v>
      </c>
    </row>
    <row r="28" spans="1:6" ht="18" customHeight="1" x14ac:dyDescent="0.2">
      <c r="A28" s="190" t="s">
        <v>224</v>
      </c>
      <c r="B28" s="205">
        <f>Hoja5!B28</f>
        <v>0</v>
      </c>
      <c r="C28" s="205">
        <f>Hoja5!C28</f>
        <v>0</v>
      </c>
      <c r="D28" s="205">
        <f>Hoja5!D28</f>
        <v>0</v>
      </c>
      <c r="E28" s="205">
        <f>Hoja5!E28</f>
        <v>0</v>
      </c>
      <c r="F28" s="205">
        <f>Hoja5!F28</f>
        <v>0</v>
      </c>
    </row>
    <row r="29" spans="1:6" ht="18" customHeight="1" x14ac:dyDescent="0.2">
      <c r="A29" s="190" t="s">
        <v>225</v>
      </c>
      <c r="B29" s="205">
        <f>Hoja5!B29</f>
        <v>1200000</v>
      </c>
      <c r="C29" s="205">
        <f>Hoja5!C29</f>
        <v>1349400</v>
      </c>
      <c r="D29" s="205">
        <f>Hoja5!D29</f>
        <v>1495674.96</v>
      </c>
      <c r="E29" s="205">
        <f>Hoja5!E29</f>
        <v>1609495.824456</v>
      </c>
      <c r="F29" s="205">
        <f>Hoja5!F29</f>
        <v>1706065.5739233601</v>
      </c>
    </row>
    <row r="30" spans="1:6" ht="18" customHeight="1" x14ac:dyDescent="0.25">
      <c r="A30" s="259" t="s">
        <v>226</v>
      </c>
      <c r="B30" s="257">
        <f>SUM(B18:B29)</f>
        <v>13910000</v>
      </c>
      <c r="C30" s="257">
        <f>SUM(C18:C29)</f>
        <v>15641795</v>
      </c>
      <c r="D30" s="257">
        <f>SUM(D18:D29)</f>
        <v>17337365.578000002</v>
      </c>
      <c r="E30" s="257">
        <f>SUM(E18:E29)</f>
        <v>18656739.098485801</v>
      </c>
      <c r="F30" s="257">
        <f>SUM(F18:F29)</f>
        <v>19776143.444394946</v>
      </c>
    </row>
    <row r="31" spans="1:6" ht="18" customHeight="1" x14ac:dyDescent="0.2">
      <c r="A31" s="190" t="s">
        <v>227</v>
      </c>
      <c r="B31" s="205"/>
      <c r="C31" s="205"/>
      <c r="D31" s="205"/>
      <c r="E31" s="205"/>
      <c r="F31" s="205"/>
    </row>
    <row r="32" spans="1:6" ht="18" customHeight="1" x14ac:dyDescent="0.2">
      <c r="A32" s="190" t="s">
        <v>217</v>
      </c>
      <c r="B32" s="205">
        <f>Hoja5!B32</f>
        <v>9902857.8000000007</v>
      </c>
      <c r="C32" s="205">
        <f>Hoja5!C32</f>
        <v>10937706.440100001</v>
      </c>
      <c r="D32" s="205">
        <f>Hoja5!D32</f>
        <v>11904599.689404842</v>
      </c>
      <c r="E32" s="205">
        <f>Hoja5!E32</f>
        <v>12572447.731980454</v>
      </c>
      <c r="F32" s="205">
        <f>Hoja5!F32</f>
        <v>13075345.641259672</v>
      </c>
    </row>
    <row r="33" spans="1:6" ht="18" customHeight="1" x14ac:dyDescent="0.2">
      <c r="A33" s="190" t="s">
        <v>228</v>
      </c>
      <c r="B33" s="205">
        <f>Hoja5!B33</f>
        <v>0</v>
      </c>
      <c r="C33" s="205">
        <f>Hoja5!C33</f>
        <v>0</v>
      </c>
      <c r="D33" s="205">
        <f>Hoja5!D33</f>
        <v>0</v>
      </c>
      <c r="E33" s="205">
        <f>Hoja5!E33</f>
        <v>0</v>
      </c>
      <c r="F33" s="205">
        <f>Hoja5!F33</f>
        <v>0</v>
      </c>
    </row>
    <row r="34" spans="1:6" ht="18" customHeight="1" x14ac:dyDescent="0.2">
      <c r="A34" s="190" t="s">
        <v>229</v>
      </c>
      <c r="B34" s="205">
        <f>Hoja5!B34</f>
        <v>0</v>
      </c>
      <c r="C34" s="205">
        <f>Hoja5!C34</f>
        <v>0</v>
      </c>
      <c r="D34" s="205">
        <f>Hoja5!D34</f>
        <v>0</v>
      </c>
      <c r="E34" s="205">
        <f>Hoja5!E34</f>
        <v>0</v>
      </c>
      <c r="F34" s="205">
        <f>Hoja5!F34</f>
        <v>0</v>
      </c>
    </row>
    <row r="35" spans="1:6" ht="18" customHeight="1" x14ac:dyDescent="0.2">
      <c r="A35" s="190" t="s">
        <v>230</v>
      </c>
      <c r="B35" s="205">
        <f>Hoja5!B35</f>
        <v>4320000</v>
      </c>
      <c r="C35" s="205">
        <f>Hoja5!C35</f>
        <v>4857840</v>
      </c>
      <c r="D35" s="205">
        <f>Hoja5!D35</f>
        <v>5384429.8560000006</v>
      </c>
      <c r="E35" s="205">
        <f>Hoja5!E35</f>
        <v>5794184.9680416007</v>
      </c>
      <c r="F35" s="205">
        <f>Hoja5!F35</f>
        <v>6141836.0661240974</v>
      </c>
    </row>
    <row r="36" spans="1:6" ht="18" customHeight="1" x14ac:dyDescent="0.2">
      <c r="A36" s="190" t="s">
        <v>213</v>
      </c>
      <c r="B36" s="205">
        <f>Hoja5!B36</f>
        <v>0</v>
      </c>
      <c r="C36" s="205">
        <f>Hoja5!C36</f>
        <v>0</v>
      </c>
      <c r="D36" s="205">
        <f>Hoja5!D36</f>
        <v>0</v>
      </c>
      <c r="E36" s="205">
        <f>Hoja5!E36</f>
        <v>0</v>
      </c>
      <c r="F36" s="205">
        <f>Hoja5!F36</f>
        <v>0</v>
      </c>
    </row>
    <row r="37" spans="1:6" ht="18" customHeight="1" x14ac:dyDescent="0.2">
      <c r="A37" s="190" t="s">
        <v>231</v>
      </c>
      <c r="B37" s="205">
        <f>Hoja5!B37</f>
        <v>0</v>
      </c>
      <c r="C37" s="205">
        <f>Hoja5!C37</f>
        <v>0</v>
      </c>
      <c r="D37" s="205">
        <f>Hoja5!D37</f>
        <v>0</v>
      </c>
      <c r="E37" s="205">
        <f>Hoja5!E37</f>
        <v>0</v>
      </c>
      <c r="F37" s="205">
        <f>Hoja5!F37</f>
        <v>0</v>
      </c>
    </row>
    <row r="38" spans="1:6" ht="18" customHeight="1" x14ac:dyDescent="0.2">
      <c r="A38" s="190" t="s">
        <v>232</v>
      </c>
      <c r="B38" s="205">
        <f>Hoja5!B38</f>
        <v>4362220</v>
      </c>
      <c r="C38" s="205">
        <f>Hoja5!C38</f>
        <v>2376698.2200000002</v>
      </c>
      <c r="D38" s="205">
        <f>Hoja5!D38</f>
        <v>2394239.084094</v>
      </c>
      <c r="E38" s="205">
        <f>Hoja5!E38</f>
        <v>2749300.5299401279</v>
      </c>
      <c r="F38" s="205">
        <f>Hoja5!F38</f>
        <v>2981960.9305950608</v>
      </c>
    </row>
    <row r="39" spans="1:6" ht="18" customHeight="1" x14ac:dyDescent="0.2">
      <c r="A39" s="190" t="s">
        <v>233</v>
      </c>
      <c r="B39" s="205">
        <f>Hoja5!B39</f>
        <v>4320000</v>
      </c>
      <c r="C39" s="205">
        <f>Hoja5!C39</f>
        <v>4857840</v>
      </c>
      <c r="D39" s="205">
        <f>Hoja5!D39</f>
        <v>5384429.8560000006</v>
      </c>
      <c r="E39" s="205">
        <f>Hoja5!E39</f>
        <v>5794184.9680416007</v>
      </c>
      <c r="F39" s="205">
        <f>Hoja5!F39</f>
        <v>6141836.0661240974</v>
      </c>
    </row>
    <row r="40" spans="1:6" ht="18" customHeight="1" x14ac:dyDescent="0.25">
      <c r="A40" s="259" t="s">
        <v>234</v>
      </c>
      <c r="B40" s="258">
        <f>SUM(B32:B39)</f>
        <v>22905077.800000001</v>
      </c>
      <c r="C40" s="258">
        <f>SUM(C32:C39)</f>
        <v>23030084.660100002</v>
      </c>
      <c r="D40" s="258">
        <f>SUM(D32:D39)</f>
        <v>25067698.485498846</v>
      </c>
      <c r="E40" s="258">
        <f>SUM(E32:E39)</f>
        <v>26910118.198003784</v>
      </c>
      <c r="F40" s="258">
        <f>SUM(F32:F39)</f>
        <v>28340978.704102926</v>
      </c>
    </row>
    <row r="41" spans="1:6" ht="18" customHeight="1" x14ac:dyDescent="0.25">
      <c r="A41" s="259" t="s">
        <v>235</v>
      </c>
      <c r="B41" s="258">
        <f>B40+B30+B16</f>
        <v>48335077.799999997</v>
      </c>
      <c r="C41" s="258">
        <f>C40+C30+C16</f>
        <v>51626119.660099998</v>
      </c>
      <c r="D41" s="258">
        <f>D40+D30+D16</f>
        <v>56763543.679498851</v>
      </c>
      <c r="E41" s="258">
        <f>E40+E30+E16</f>
        <v>61018017.211267181</v>
      </c>
      <c r="F41" s="258">
        <f>F40+F30+F16</f>
        <v>64495351.658162132</v>
      </c>
    </row>
    <row r="42" spans="1:6" ht="18" customHeight="1" x14ac:dyDescent="0.2">
      <c r="A42" s="194" t="s">
        <v>236</v>
      </c>
      <c r="B42" s="195">
        <f>Hoja5!B42</f>
        <v>0</v>
      </c>
      <c r="C42" s="195">
        <f>Hoja5!C42</f>
        <v>0</v>
      </c>
      <c r="D42" s="195">
        <f>Hoja5!D42</f>
        <v>0</v>
      </c>
      <c r="E42" s="195">
        <f>Hoja5!E42</f>
        <v>0</v>
      </c>
      <c r="F42" s="195">
        <f>Hoja5!F42</f>
        <v>0</v>
      </c>
    </row>
    <row r="43" spans="1:6" ht="31.5" x14ac:dyDescent="0.25">
      <c r="A43" s="261" t="s">
        <v>392</v>
      </c>
      <c r="B43" s="258">
        <f>B41+B42</f>
        <v>48335077.799999997</v>
      </c>
      <c r="C43" s="258">
        <f>C41+C42</f>
        <v>51626119.660099998</v>
      </c>
      <c r="D43" s="258">
        <f>D41+D42</f>
        <v>56763543.679498851</v>
      </c>
      <c r="E43" s="258">
        <f>E41+E42</f>
        <v>61018017.211267181</v>
      </c>
      <c r="F43" s="258">
        <f>F41+F42</f>
        <v>64495351.658162132</v>
      </c>
    </row>
    <row r="45" spans="1:6" x14ac:dyDescent="0.2">
      <c r="B45" s="21"/>
      <c r="C45" s="21"/>
      <c r="D45" s="21"/>
      <c r="E45" s="21"/>
      <c r="F45" s="21"/>
    </row>
    <row r="47" spans="1:6" x14ac:dyDescent="0.2">
      <c r="B47" s="21"/>
      <c r="C47" s="21"/>
      <c r="D47" s="21"/>
      <c r="E47" s="21"/>
      <c r="F47" s="21"/>
    </row>
  </sheetData>
  <mergeCells count="1">
    <mergeCell ref="A1:F1"/>
  </mergeCells>
  <phoneticPr fontId="26" type="noConversion"/>
  <printOptions horizontalCentered="1" verticalCentered="1"/>
  <pageMargins left="0.23622047244094491" right="0.27559055118110237" top="0.27559055118110237" bottom="0.47244094488188981" header="0" footer="0"/>
  <pageSetup scale="8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28</vt:i4>
      </vt:variant>
      <vt:variant>
        <vt:lpstr>Gráficos</vt:lpstr>
      </vt:variant>
      <vt:variant>
        <vt:i4>1</vt:i4>
      </vt:variant>
      <vt:variant>
        <vt:lpstr>Rangos con nombre</vt:lpstr>
      </vt:variant>
      <vt:variant>
        <vt:i4>1</vt:i4>
      </vt:variant>
    </vt:vector>
  </HeadingPairs>
  <TitlesOfParts>
    <vt:vector size="30" baseType="lpstr">
      <vt:lpstr>Hoja1</vt:lpstr>
      <vt:lpstr>Hoja2</vt:lpstr>
      <vt:lpstr>Hoja3</vt:lpstr>
      <vt:lpstr>Hoja4</vt:lpstr>
      <vt:lpstr>Hoja5</vt:lpstr>
      <vt:lpstr>Hoja6</vt:lpstr>
      <vt:lpstr>Grafica punto de equlibrio</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Gráfico1</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dc:creator>
  <cp:lastModifiedBy>Martha lucia</cp:lastModifiedBy>
  <cp:lastPrinted>2007-05-22T11:12:47Z</cp:lastPrinted>
  <dcterms:created xsi:type="dcterms:W3CDTF">2003-08-05T17:50:43Z</dcterms:created>
  <dcterms:modified xsi:type="dcterms:W3CDTF">2012-01-28T04:32:04Z</dcterms:modified>
</cp:coreProperties>
</file>